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Haftalık'!$A$1:$J$18</definedName>
    <definedName name="_xlnm.Print_Area" localSheetId="1">'Bir Film Tüm Filmler'!$A$3:$N$66</definedName>
  </definedNames>
  <calcPr fullCalcOnLoad="1"/>
</workbook>
</file>

<file path=xl/sharedStrings.xml><?xml version="1.0" encoding="utf-8"?>
<sst xmlns="http://schemas.openxmlformats.org/spreadsheetml/2006/main" count="175" uniqueCount="117">
  <si>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</si>
  <si>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</si>
  <si>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</si>
  <si>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</si>
  <si>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</si>
  <si>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</si>
  <si>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</si>
  <si>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</si>
  <si>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</si>
  <si>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</si>
  <si>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</si>
  <si>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</si>
  <si>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</si>
  <si>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</si>
  <si>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</si>
  <si>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</si>
  <si>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</si>
  <si>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</si>
  <si>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</si>
  <si>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</si>
  <si>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</si>
  <si>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</si>
  <si>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</si>
  <si>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</si>
  <si>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</si>
  <si>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</si>
  <si>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</si>
  <si>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</si>
  <si>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</si>
  <si>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</si>
  <si>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</si>
  <si>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</si>
  <si>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</si>
  <si>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</si>
  <si>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</si>
  <si>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</si>
  <si>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</si>
  <si>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</si>
  <si>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</si>
  <si>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</si>
  <si>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</si>
  <si>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</si>
  <si>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</si>
  <si>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</si>
  <si>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</si>
  <si>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</si>
  <si>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</si>
  <si>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</si>
  <si>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</si>
  <si>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</si>
  <si>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</si>
  <si>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</si>
  <si>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</si>
  <si>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</si>
  <si>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</si>
  <si>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</si>
  <si>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</si>
  <si>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</si>
  <si>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</si>
  <si>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</si>
  <si>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</si>
  <si>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</si>
  <si>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</si>
  <si>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</si>
  <si>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</si>
  <si>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</si>
  <si>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</si>
  <si>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</si>
  <si>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</si>
  <si>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</si>
  <si>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</si>
  <si>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</si>
  <si>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</si>
  <si>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</si>
  <si>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</si>
  <si>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</si>
  <si>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</si>
  <si>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</si>
  <si>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</si>
  <si>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</si>
  <si>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</si>
  <si>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</si>
  <si>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</si>
  <si>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</si>
  <si>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</si>
  <si>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</si>
  <si>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</si>
  <si>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</si>
  <si>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</si>
  <si>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</si>
  <si>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</si>
  <si>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</si>
  <si>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</si>
  <si>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</si>
  <si>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</si>
  <si>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</si>
  <si>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</si>
  <si>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STRAY DOGS</t>
  </si>
  <si>
    <t>LIMON - WILD BUNCH</t>
  </si>
  <si>
    <t>RED SHOES</t>
  </si>
  <si>
    <t>DARK HORSE</t>
  </si>
  <si>
    <t>RABBIT ON THE MOON</t>
  </si>
  <si>
    <t>LIMON - CAPITOL</t>
  </si>
  <si>
    <t>DANDELION</t>
  </si>
  <si>
    <t>SUGARWORKZ - WILD B.</t>
  </si>
  <si>
    <t>SEX &amp; PHILOSOPHY</t>
  </si>
  <si>
    <t>Kemal URAL</t>
  </si>
  <si>
    <t>STOLEN EYES</t>
  </si>
  <si>
    <t>YAKA FILM</t>
  </si>
  <si>
    <t>LE GRAND VOYAGE</t>
  </si>
  <si>
    <t>ASKD - PYRAMIDE</t>
  </si>
  <si>
    <t>FATELESS</t>
  </si>
  <si>
    <t>H20</t>
  </si>
  <si>
    <t>TRUST</t>
  </si>
  <si>
    <t>2006 / 13</t>
  </si>
  <si>
    <t>24 - 30 Mart 2006</t>
  </si>
  <si>
    <r>
      <t>30 Mart 2006</t>
    </r>
    <r>
      <rPr>
        <b/>
        <sz val="14"/>
        <color indexed="9"/>
        <rFont val="Arial"/>
        <family val="2"/>
      </rPr>
      <t xml:space="preserve"> İtibarı ile</t>
    </r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</si>
</sst>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4681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0" y="790575"/>
          <a:ext cx="59055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819150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058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1524000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2400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9825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6076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686925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1533525</xdr:colOff>
      <xdr:row>1</xdr:row>
      <xdr:rowOff>47625</xdr:rowOff>
    </xdr:from>
    <xdr:to>
      <xdr:col>1</xdr:col>
      <xdr:colOff>2362200</xdr:colOff>
      <xdr:row>1</xdr:row>
      <xdr:rowOff>771525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047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4.57421875" style="34" bestFit="1" customWidth="1"/>
    <col min="2" max="2" width="46.28125" style="35" bestFit="1" customWidth="1"/>
    <col min="3" max="3" width="31.8515625" style="35" bestFit="1" customWidth="1"/>
    <col min="4" max="4" width="12.421875" style="35" bestFit="1" customWidth="1"/>
    <col min="5" max="6" width="11.57421875" style="35" customWidth="1"/>
    <col min="7" max="7" width="12.28125" style="35" bestFit="1" customWidth="1"/>
    <col min="8" max="8" width="18.421875" style="35" bestFit="1" customWidth="1"/>
    <col min="9" max="9" width="15.00390625" style="35" customWidth="1"/>
    <col min="10" max="10" width="23.8515625" style="35" customWidth="1"/>
    <col min="11" max="11" width="3.8515625" style="36" customWidth="1"/>
    <col min="12" max="16384" width="9.140625" style="36" customWidth="1"/>
  </cols>
  <sheetData>
    <row r="1" ht="8.25" customHeight="1" thickBot="1"/>
    <row r="2" spans="2:10" ht="18" customHeight="1">
      <c r="B2" s="38"/>
      <c r="C2" s="55" t="s">
        <v>8</v>
      </c>
      <c r="D2" s="55"/>
      <c r="E2" s="55"/>
      <c r="F2" s="55"/>
      <c r="G2" s="56"/>
      <c r="H2" s="57"/>
      <c r="I2" s="41" t="s">
        <v>10</v>
      </c>
      <c r="J2" s="42" t="s">
        <v>114</v>
      </c>
    </row>
    <row r="3" spans="2:10" ht="18" customHeight="1" thickBot="1">
      <c r="B3" s="38"/>
      <c r="C3" s="56"/>
      <c r="D3" s="56"/>
      <c r="E3" s="56"/>
      <c r="F3" s="56"/>
      <c r="G3" s="56"/>
      <c r="H3" s="57"/>
      <c r="I3" s="53" t="s">
        <v>115</v>
      </c>
      <c r="J3" s="54"/>
    </row>
    <row r="4" spans="2:10" ht="18" customHeight="1" thickBot="1">
      <c r="B4" s="38"/>
      <c r="C4" s="56"/>
      <c r="D4" s="56"/>
      <c r="E4" s="56"/>
      <c r="F4" s="56"/>
      <c r="G4" s="56"/>
      <c r="H4" s="57"/>
      <c r="I4" s="43" t="s">
        <v>9</v>
      </c>
      <c r="J4" s="44" t="s">
        <v>106</v>
      </c>
    </row>
    <row r="5" ht="10.5" customHeight="1" thickBot="1"/>
    <row r="6" spans="1:10" s="37" customFormat="1" ht="34.5" customHeight="1" thickBot="1">
      <c r="A6" s="39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54</v>
      </c>
      <c r="I6" s="10" t="s">
        <v>6</v>
      </c>
      <c r="J6" s="10" t="s">
        <v>56</v>
      </c>
    </row>
    <row r="7" spans="1:11" s="2" customFormat="1" ht="24" customHeight="1">
      <c r="A7" s="40">
        <v>1</v>
      </c>
      <c r="B7" s="3" t="s">
        <v>107</v>
      </c>
      <c r="C7" s="4" t="s">
        <v>108</v>
      </c>
      <c r="D7" s="5">
        <v>38758</v>
      </c>
      <c r="E7" s="6">
        <v>7</v>
      </c>
      <c r="F7" s="6">
        <v>4</v>
      </c>
      <c r="G7" s="7">
        <v>1516</v>
      </c>
      <c r="H7" s="28">
        <v>5526.5</v>
      </c>
      <c r="I7" s="7">
        <f>1552+1090+669+166+430+252+1516</f>
        <v>5675</v>
      </c>
      <c r="J7" s="28">
        <f>12456+7990+4147+1031+2942.5+1687.5+5526.5</f>
        <v>35780.5</v>
      </c>
      <c r="K7" s="45"/>
    </row>
    <row r="8" spans="1:11" s="2" customFormat="1" ht="24" customHeight="1">
      <c r="A8" s="40">
        <v>2</v>
      </c>
      <c r="B8" s="67" t="s">
        <v>89</v>
      </c>
      <c r="C8" s="4" t="s">
        <v>85</v>
      </c>
      <c r="D8" s="5">
        <v>38618</v>
      </c>
      <c r="E8" s="6">
        <v>13</v>
      </c>
      <c r="F8" s="6">
        <v>2</v>
      </c>
      <c r="G8" s="7">
        <v>508</v>
      </c>
      <c r="H8" s="28">
        <v>1737</v>
      </c>
      <c r="I8" s="7">
        <f>5199+2957+1586+911+479+1209+396+166+147+48+356+148+508</f>
        <v>14110</v>
      </c>
      <c r="J8" s="28">
        <f>37775.5+21253+11530+4890+2484+5413.5+1188+835+752+145+1068+608+1737</f>
        <v>89679</v>
      </c>
      <c r="K8" s="45"/>
    </row>
    <row r="9" spans="1:11" s="2" customFormat="1" ht="24" customHeight="1">
      <c r="A9" s="40">
        <v>3</v>
      </c>
      <c r="B9" s="3" t="s">
        <v>97</v>
      </c>
      <c r="C9" s="4" t="s">
        <v>98</v>
      </c>
      <c r="D9" s="5">
        <v>38709</v>
      </c>
      <c r="E9" s="6">
        <v>9</v>
      </c>
      <c r="F9" s="6">
        <v>1</v>
      </c>
      <c r="G9" s="7">
        <v>475</v>
      </c>
      <c r="H9" s="28">
        <v>1425</v>
      </c>
      <c r="I9" s="7">
        <f>411+260+76+113+17+277+285+198+475</f>
        <v>2112</v>
      </c>
      <c r="J9" s="28">
        <f>3016+2037+320+565+129+831+855+594+1425</f>
        <v>9772</v>
      </c>
      <c r="K9" s="45"/>
    </row>
    <row r="10" spans="1:11" s="2" customFormat="1" ht="24" customHeight="1">
      <c r="A10" s="40">
        <v>4</v>
      </c>
      <c r="B10" s="3" t="s">
        <v>109</v>
      </c>
      <c r="C10" s="4" t="s">
        <v>110</v>
      </c>
      <c r="D10" s="5">
        <v>38779</v>
      </c>
      <c r="E10" s="6">
        <v>4</v>
      </c>
      <c r="F10" s="6">
        <v>5</v>
      </c>
      <c r="G10" s="7">
        <v>438</v>
      </c>
      <c r="H10" s="28">
        <v>1932.5</v>
      </c>
      <c r="I10" s="7">
        <f>2548+994+309+438</f>
        <v>4289</v>
      </c>
      <c r="J10" s="28">
        <f>19635+7029.5+1939.5+1932.5</f>
        <v>30536.5</v>
      </c>
      <c r="K10" s="45"/>
    </row>
    <row r="11" spans="1:11" s="2" customFormat="1" ht="24" customHeight="1">
      <c r="A11" s="40">
        <v>5</v>
      </c>
      <c r="B11" s="3" t="s">
        <v>99</v>
      </c>
      <c r="C11" s="4" t="s">
        <v>12</v>
      </c>
      <c r="D11" s="5">
        <v>38716</v>
      </c>
      <c r="E11" s="6">
        <v>13</v>
      </c>
      <c r="F11" s="6">
        <v>4</v>
      </c>
      <c r="G11" s="7">
        <v>329</v>
      </c>
      <c r="H11" s="28">
        <v>1399</v>
      </c>
      <c r="I11" s="7">
        <f>5101+2761+1545+448+1608+159+304+206+436+246+162+276+329</f>
        <v>13581</v>
      </c>
      <c r="J11" s="28">
        <f>41335+22428+10569.5+2994.5+6995.5+477+1541+1030+1308+1168.5+974+1343+1399</f>
        <v>93563</v>
      </c>
      <c r="K11" s="45"/>
    </row>
    <row r="12" spans="1:11" s="2" customFormat="1" ht="24" customHeight="1">
      <c r="A12" s="40">
        <v>6</v>
      </c>
      <c r="B12" s="3" t="s">
        <v>105</v>
      </c>
      <c r="C12" s="4" t="s">
        <v>38</v>
      </c>
      <c r="D12" s="5">
        <v>38751</v>
      </c>
      <c r="E12" s="6">
        <v>6</v>
      </c>
      <c r="F12" s="6">
        <v>1</v>
      </c>
      <c r="G12" s="7">
        <v>87</v>
      </c>
      <c r="H12" s="28">
        <v>675</v>
      </c>
      <c r="I12" s="7">
        <f>796+708+467+329+60+87</f>
        <v>2447</v>
      </c>
      <c r="J12" s="28">
        <f>6339+5656+3753+2609+448+675</f>
        <v>19480</v>
      </c>
      <c r="K12" s="45"/>
    </row>
    <row r="13" spans="1:11" s="2" customFormat="1" ht="24" customHeight="1">
      <c r="A13" s="40">
        <v>7</v>
      </c>
      <c r="B13" s="3" t="s">
        <v>80</v>
      </c>
      <c r="C13" s="4" t="s">
        <v>83</v>
      </c>
      <c r="D13" s="5">
        <v>38548</v>
      </c>
      <c r="E13" s="6">
        <v>14</v>
      </c>
      <c r="F13" s="6">
        <v>1</v>
      </c>
      <c r="G13" s="7">
        <v>64</v>
      </c>
      <c r="H13" s="28">
        <v>256</v>
      </c>
      <c r="I13" s="7">
        <f>1417+942+490+1547+820+734+453+492+521+723+171+34+68+64</f>
        <v>8476</v>
      </c>
      <c r="J13" s="28">
        <f>12907+8305+3709+9521+5595+4291.5+2313.5+2410+2771+3491+829+102+364+256</f>
        <v>56865</v>
      </c>
      <c r="K13" s="45"/>
    </row>
    <row r="14" spans="1:11" s="2" customFormat="1" ht="24" customHeight="1">
      <c r="A14" s="40">
        <v>8</v>
      </c>
      <c r="B14" s="3" t="s">
        <v>111</v>
      </c>
      <c r="C14" s="4" t="s">
        <v>112</v>
      </c>
      <c r="D14" s="5">
        <v>38779</v>
      </c>
      <c r="E14" s="6">
        <v>3</v>
      </c>
      <c r="F14" s="6">
        <v>1</v>
      </c>
      <c r="G14" s="7">
        <v>26</v>
      </c>
      <c r="H14" s="28">
        <v>188</v>
      </c>
      <c r="I14" s="7">
        <f>1039+275+26</f>
        <v>1340</v>
      </c>
      <c r="J14" s="28">
        <f>9397.5+2137+188</f>
        <v>11722.5</v>
      </c>
      <c r="K14" s="45"/>
    </row>
    <row r="15" spans="1:11" s="2" customFormat="1" ht="24" customHeight="1">
      <c r="A15" s="40">
        <v>9</v>
      </c>
      <c r="B15" s="3" t="s">
        <v>101</v>
      </c>
      <c r="C15" s="4" t="s">
        <v>102</v>
      </c>
      <c r="D15" s="5">
        <v>38723</v>
      </c>
      <c r="E15" s="6">
        <v>6</v>
      </c>
      <c r="F15" s="6">
        <v>1</v>
      </c>
      <c r="G15" s="7">
        <v>24</v>
      </c>
      <c r="H15" s="28">
        <v>74</v>
      </c>
      <c r="I15" s="7">
        <f>932+357+92+247+90+24</f>
        <v>1742</v>
      </c>
      <c r="J15" s="28">
        <f>7149+2747+756+1338+270+74</f>
        <v>12334</v>
      </c>
      <c r="K15" s="45"/>
    </row>
    <row r="16" spans="1:11" s="2" customFormat="1" ht="24" customHeight="1">
      <c r="A16" s="40">
        <v>10</v>
      </c>
      <c r="B16" s="3" t="s">
        <v>100</v>
      </c>
      <c r="C16" s="4" t="s">
        <v>113</v>
      </c>
      <c r="D16" s="5">
        <v>38723</v>
      </c>
      <c r="E16" s="6">
        <v>10</v>
      </c>
      <c r="F16" s="6">
        <v>1</v>
      </c>
      <c r="G16" s="7">
        <v>7</v>
      </c>
      <c r="H16" s="28">
        <v>38</v>
      </c>
      <c r="I16" s="7">
        <f>2787+1607+844+585+460+145+463+399+9+7</f>
        <v>7306</v>
      </c>
      <c r="J16" s="28">
        <f>22570+12751+6691+4543+3462+1141+1389+1484.5+48+38</f>
        <v>54117.5</v>
      </c>
      <c r="K16" s="45"/>
    </row>
    <row r="17" spans="1:10" ht="10.5" customHeight="1" thickBot="1">
      <c r="A17" s="40"/>
      <c r="B17" s="46"/>
      <c r="C17" s="47"/>
      <c r="D17" s="48"/>
      <c r="E17" s="49"/>
      <c r="F17" s="49"/>
      <c r="G17" s="50"/>
      <c r="H17" s="51"/>
      <c r="I17" s="50"/>
      <c r="J17" s="51"/>
    </row>
    <row r="18" spans="2:10" ht="20.25" customHeight="1" thickBot="1">
      <c r="B18" s="58" t="s">
        <v>7</v>
      </c>
      <c r="C18" s="59"/>
      <c r="D18" s="59"/>
      <c r="E18" s="60"/>
      <c r="F18" s="11">
        <f>SUM(F7:F16)</f>
        <v>21</v>
      </c>
      <c r="G18" s="11">
        <f>SUM(G7:G16)</f>
        <v>3474</v>
      </c>
      <c r="H18" s="30">
        <f>SUM(H7:H16)</f>
        <v>13251</v>
      </c>
      <c r="I18" s="12"/>
      <c r="J18" s="13"/>
    </row>
  </sheetData>
  <mergeCells count="3">
    <mergeCell ref="I3:J3"/>
    <mergeCell ref="C2:H4"/>
    <mergeCell ref="B18:E18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6"/>
  <sheetViews>
    <sheetView showGridLines="0" zoomScale="75" zoomScaleNormal="75" workbookViewId="0" topLeftCell="A1">
      <pane ySplit="3" topLeftCell="BM30" activePane="bottomLeft" state="frozen"/>
      <selection pane="topLeft" activeCell="A1" sqref="A1"/>
      <selection pane="bottomLeft" activeCell="A66" sqref="A66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9.710937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66" customHeight="1" thickBot="1">
      <c r="B2" s="66" t="s">
        <v>59</v>
      </c>
      <c r="C2" s="65"/>
      <c r="D2" s="65"/>
      <c r="E2" s="65"/>
      <c r="F2" s="18"/>
      <c r="G2" s="65" t="s">
        <v>115</v>
      </c>
      <c r="H2" s="65"/>
      <c r="I2" s="65"/>
      <c r="J2" s="65"/>
      <c r="K2" s="18"/>
      <c r="L2" s="61" t="s">
        <v>116</v>
      </c>
      <c r="M2" s="62"/>
      <c r="N2" s="63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47</v>
      </c>
      <c r="F3" s="26"/>
      <c r="G3" s="24" t="s">
        <v>3</v>
      </c>
      <c r="H3" s="24" t="s">
        <v>4</v>
      </c>
      <c r="I3" s="25" t="s">
        <v>5</v>
      </c>
      <c r="J3" s="25" t="s">
        <v>54</v>
      </c>
      <c r="K3" s="26"/>
      <c r="L3" s="25" t="s">
        <v>55</v>
      </c>
      <c r="M3" s="25" t="s">
        <v>6</v>
      </c>
      <c r="N3" s="29" t="s">
        <v>72</v>
      </c>
      <c r="O3" s="14"/>
    </row>
    <row r="4" spans="1:14" ht="18.75" customHeight="1">
      <c r="A4" s="15">
        <v>1</v>
      </c>
      <c r="B4" s="52" t="s">
        <v>25</v>
      </c>
      <c r="C4" s="32" t="s">
        <v>26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52" t="s">
        <v>27</v>
      </c>
      <c r="C5" s="32" t="s">
        <v>28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52" t="s">
        <v>29</v>
      </c>
      <c r="C6" s="32" t="s">
        <v>26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52" t="s">
        <v>30</v>
      </c>
      <c r="C7" s="32" t="s">
        <v>31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52" t="s">
        <v>23</v>
      </c>
      <c r="C8" s="32" t="s">
        <v>24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52" t="s">
        <v>32</v>
      </c>
      <c r="C9" s="32" t="s">
        <v>33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49</v>
      </c>
      <c r="M9" s="7">
        <f>34616+51+277</f>
        <v>34944</v>
      </c>
      <c r="N9" s="28">
        <f>167875.5+424+831</f>
        <v>169130.5</v>
      </c>
    </row>
    <row r="10" spans="1:14" ht="18.75" customHeight="1">
      <c r="A10" s="15">
        <v>7</v>
      </c>
      <c r="B10" s="52" t="s">
        <v>34</v>
      </c>
      <c r="C10" s="32" t="s">
        <v>35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52" t="s">
        <v>36</v>
      </c>
      <c r="C11" s="32" t="s">
        <v>26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52" t="s">
        <v>37</v>
      </c>
      <c r="C12" s="32" t="s">
        <v>38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52" t="s">
        <v>39</v>
      </c>
      <c r="C13" s="32" t="s">
        <v>40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35</v>
      </c>
      <c r="M13" s="7">
        <f>20935+277</f>
        <v>21212</v>
      </c>
      <c r="N13" s="28">
        <f>107551.5+831</f>
        <v>108382.5</v>
      </c>
    </row>
    <row r="14" spans="1:14" ht="18.75" customHeight="1">
      <c r="A14" s="15">
        <v>11</v>
      </c>
      <c r="B14" s="52" t="s">
        <v>41</v>
      </c>
      <c r="C14" s="32" t="s">
        <v>35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30</v>
      </c>
      <c r="M14" s="7">
        <f>5179+317+475+396</f>
        <v>6367</v>
      </c>
      <c r="N14" s="28">
        <f>24012.5+951+1425+1188</f>
        <v>27576.5</v>
      </c>
    </row>
    <row r="15" spans="1:14" ht="18.75" customHeight="1">
      <c r="A15" s="15">
        <v>12</v>
      </c>
      <c r="B15" s="52" t="s">
        <v>42</v>
      </c>
      <c r="C15" s="32" t="s">
        <v>26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20</v>
      </c>
      <c r="M15" s="7">
        <f>5193+475+396+396</f>
        <v>6460</v>
      </c>
      <c r="N15" s="28">
        <f>33187.5+1425+1188+1188</f>
        <v>36988.5</v>
      </c>
    </row>
    <row r="16" spans="1:14" ht="18.75" customHeight="1">
      <c r="A16" s="15">
        <v>13</v>
      </c>
      <c r="B16" s="52" t="s">
        <v>43</v>
      </c>
      <c r="C16" s="32" t="s">
        <v>14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52" t="s">
        <v>44</v>
      </c>
      <c r="C17" s="32" t="s">
        <v>45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52" t="s">
        <v>46</v>
      </c>
      <c r="C18" s="32" t="s">
        <v>21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27</v>
      </c>
      <c r="M18" s="7">
        <f>24825+94+57+277</f>
        <v>25253</v>
      </c>
      <c r="N18" s="28">
        <f>148373.5+658+399+831</f>
        <v>150261.5</v>
      </c>
    </row>
    <row r="19" spans="1:14" ht="18.75" customHeight="1">
      <c r="A19" s="15">
        <v>16</v>
      </c>
      <c r="B19" s="52" t="s">
        <v>18</v>
      </c>
      <c r="C19" s="32" t="s">
        <v>19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52" t="s">
        <v>48</v>
      </c>
      <c r="C20" s="32" t="s">
        <v>83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52" t="s">
        <v>13</v>
      </c>
      <c r="C21" s="32" t="s">
        <v>14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52" t="s">
        <v>20</v>
      </c>
      <c r="C22" s="32" t="s">
        <v>21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52" t="s">
        <v>49</v>
      </c>
      <c r="C23" s="32" t="s">
        <v>50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52" t="s">
        <v>51</v>
      </c>
      <c r="C24" s="32" t="s">
        <v>19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52" t="s">
        <v>52</v>
      </c>
      <c r="C25" s="32" t="s">
        <v>83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7</v>
      </c>
      <c r="M25" s="7">
        <f>1775+846+4+5+132+158+475</f>
        <v>3395</v>
      </c>
      <c r="N25" s="28">
        <f>14009.5+4096.5+18+22+396+474+1425</f>
        <v>20441</v>
      </c>
    </row>
    <row r="26" spans="1:14" ht="18.75" customHeight="1">
      <c r="A26" s="15">
        <v>23</v>
      </c>
      <c r="B26" s="52" t="s">
        <v>11</v>
      </c>
      <c r="C26" s="32" t="s">
        <v>12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45</v>
      </c>
      <c r="M26" s="7">
        <f>2163+1471+615+1236+357+358+195+933+960+80+56+1398+280+276+591+164+361+518+293+103+301+247+224+51+848+220+412+166+22+536+123+6+263+197+142+97+466+146+116+546+45+99+20+317+356</f>
        <v>18374</v>
      </c>
      <c r="N26" s="28">
        <f>16606+11130+4061.5+5737+1614+1984+785.5+5650+4931+409+232.5+8724+843+873+3100+725+2255+2250.5+1355+468+1195+1088+913+219+3445+937.5+1963+707.5+110+1565+602+24+1113+815.5+590.5+307.5+1412+680+500+1987.5+202+445.5+60+951+1068</f>
        <v>96635.5</v>
      </c>
    </row>
    <row r="27" spans="1:14" ht="18.75" customHeight="1">
      <c r="A27" s="15">
        <v>24</v>
      </c>
      <c r="B27" s="52" t="s">
        <v>53</v>
      </c>
      <c r="C27" s="32" t="s">
        <v>86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52" t="s">
        <v>22</v>
      </c>
      <c r="C28" s="32" t="s">
        <v>87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52" t="s">
        <v>17</v>
      </c>
      <c r="C29" s="32" t="s">
        <v>87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13</v>
      </c>
      <c r="M29" s="7">
        <f>403+221+252+261+155+77+125+113+56+96+52+42+317</f>
        <v>2170</v>
      </c>
      <c r="N29" s="28">
        <f>2895+1626+1476.5+1507+862+426+713.5+474+414+469+312+215+951</f>
        <v>12341</v>
      </c>
    </row>
    <row r="30" spans="1:14" ht="18.75" customHeight="1">
      <c r="A30" s="15">
        <v>27</v>
      </c>
      <c r="B30" s="52" t="s">
        <v>15</v>
      </c>
      <c r="C30" s="32" t="s">
        <v>16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57</v>
      </c>
      <c r="C31" s="32" t="s">
        <v>58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60</v>
      </c>
      <c r="C32" s="32" t="s">
        <v>12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36</v>
      </c>
      <c r="M32" s="7">
        <f>2660+1406+106+75+61+271+429+485+62+14+280+721+7+646+379+386+205+141+83+158+275+168+238+156+103+484+248+147+244+130+81+17+116+317+356+44</f>
        <v>11699</v>
      </c>
      <c r="N32" s="28">
        <f>22733+11878+583+516+373+2422+2504+3441.5+350.5+68+1897.5+3010+49+3856+2297+1544+820+501+378.5+751.5+881+717+999+980+461.5+2219+1282+792+883.5+952+527+53+594+951+1068+117</f>
        <v>73450.5</v>
      </c>
    </row>
    <row r="33" spans="1:14" ht="18.75" customHeight="1">
      <c r="A33" s="15">
        <v>30</v>
      </c>
      <c r="B33" s="31" t="s">
        <v>61</v>
      </c>
      <c r="C33" s="32" t="s">
        <v>62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23</v>
      </c>
      <c r="M33" s="7">
        <f>1272+896+272+136+122+33+393+191+505+24+631+12+13+35+255+34+103+8+39+11+38+317+396</f>
        <v>5736</v>
      </c>
      <c r="N33" s="28">
        <f>8867+6120+1776+515+592+102+2184+1062+1592.5+99+1930+63+66+177+1017+91+458+56+204+61+191+951+1188</f>
        <v>29362.5</v>
      </c>
    </row>
    <row r="34" spans="1:14" ht="18.75" customHeight="1">
      <c r="A34" s="15">
        <v>31</v>
      </c>
      <c r="B34" s="31" t="s">
        <v>63</v>
      </c>
      <c r="C34" s="32" t="s">
        <v>64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65</v>
      </c>
      <c r="C35" s="32" t="s">
        <v>26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16</v>
      </c>
      <c r="M35" s="7">
        <f>1759+778+463+182+67+577+223+24+704+102+50+518+57+364+277+594</f>
        <v>6739</v>
      </c>
      <c r="N35" s="28">
        <f>12655+5564+3062+1171+557+3637+1264.5+128+2583+408+369.5+1538.5+247+1093+831+1872</f>
        <v>36980.5</v>
      </c>
    </row>
    <row r="36" spans="1:14" ht="18.75" customHeight="1">
      <c r="A36" s="15">
        <v>33</v>
      </c>
      <c r="B36" s="31" t="s">
        <v>66</v>
      </c>
      <c r="C36" s="32" t="s">
        <v>85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67</v>
      </c>
      <c r="C37" s="32" t="s">
        <v>83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20</v>
      </c>
      <c r="M37" s="7">
        <f>1043+205+41+179+99+91+56+57+101+13+53+20+22+10+93+38+114+4+197+356</f>
        <v>2792</v>
      </c>
      <c r="N37" s="28">
        <f>8654+1524+287+1058.5+552+527+319+303+404+49+174+152+110+53+517+172+612+14+953+1068</f>
        <v>17502.5</v>
      </c>
    </row>
    <row r="38" spans="1:14" ht="18.75" customHeight="1">
      <c r="A38" s="15">
        <v>35</v>
      </c>
      <c r="B38" s="31" t="s">
        <v>68</v>
      </c>
      <c r="C38" s="32" t="s">
        <v>85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13</v>
      </c>
      <c r="M38" s="7">
        <f>1431+1027+344+210+158+210+13+43+90+277+317+396+475</f>
        <v>4991</v>
      </c>
      <c r="N38" s="28">
        <f>10744.5+7671+1880.5+630+474+630+103+330.5+521+831+951+1188+1425</f>
        <v>27379.5</v>
      </c>
    </row>
    <row r="39" spans="1:14" ht="18.75" customHeight="1">
      <c r="A39" s="15">
        <v>36</v>
      </c>
      <c r="B39" s="31" t="s">
        <v>69</v>
      </c>
      <c r="C39" s="32" t="s">
        <v>71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19</v>
      </c>
      <c r="M39" s="7">
        <f>1449+637+264+21+361+829+371+321+301+303+92+82+173+274+262+547+291+141+158</f>
        <v>6877</v>
      </c>
      <c r="N39" s="28">
        <f>12723+5413.5+1465.5+192+2333+4998.5+1885+1646+1881.5+1533+430+340+771.5+1489+1128+2914.5+1388.5+587+474</f>
        <v>43593.5</v>
      </c>
    </row>
    <row r="40" spans="1:14" ht="18.75" customHeight="1">
      <c r="A40" s="15">
        <v>37</v>
      </c>
      <c r="B40" s="31" t="s">
        <v>70</v>
      </c>
      <c r="C40" s="32" t="s">
        <v>87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17</v>
      </c>
      <c r="M40" s="7">
        <f>793+1489+459+383+125+339+39+267+251+314+60+142+290+96+82+154+23+475</f>
        <v>5781</v>
      </c>
      <c r="N40" s="28">
        <f>4633.5+10319+3559+2977+751.5+1629.5+197.5+1509+1287+1380+246+616+1374.5+699+380+724+110+1425</f>
        <v>33817.5</v>
      </c>
    </row>
    <row r="41" spans="1:14" ht="18.75" customHeight="1">
      <c r="A41" s="15">
        <v>38</v>
      </c>
      <c r="B41" s="31" t="s">
        <v>73</v>
      </c>
      <c r="C41" s="32" t="s">
        <v>83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22</v>
      </c>
      <c r="M41" s="7">
        <f>1985+833+407+233+1740+569+382+450+436+683+891+715+675+348+374+258+143+102+274+17+19+38</f>
        <v>11572</v>
      </c>
      <c r="N41" s="28">
        <f>15495+5698+2196+1745+9962+3199.5+1919+2082+1903.5+2735.5+6104.5+3886+3618+1859.5+1628.5+1019+545+290+1382+114+64.5+100</f>
        <v>67546.5</v>
      </c>
    </row>
    <row r="42" spans="1:14" ht="18.75" customHeight="1">
      <c r="A42" s="15">
        <v>39</v>
      </c>
      <c r="B42" s="31" t="s">
        <v>74</v>
      </c>
      <c r="C42" s="32" t="s">
        <v>12</v>
      </c>
      <c r="D42" s="5">
        <v>38499</v>
      </c>
      <c r="E42" s="21">
        <v>4</v>
      </c>
      <c r="F42" s="19"/>
      <c r="G42" s="6"/>
      <c r="H42" s="6"/>
      <c r="I42" s="7"/>
      <c r="J42" s="28"/>
      <c r="K42" s="19"/>
      <c r="L42" s="27">
        <v>24</v>
      </c>
      <c r="M42" s="7">
        <f>2789+1727+1388+680+1807+625+989+1020+889+910+721+589+638+984+701+821+834+332+182+881+915+58+515+277</f>
        <v>21272</v>
      </c>
      <c r="N42" s="28">
        <f>22778+10601+8594+4583+9364.5+3598+6225.5+6523+4933.5+4428+3825.5+3189+3765.5+5757.5+4033+4106+4021+2190+1121.5+3123+2905+177+1545+831</f>
        <v>122218.5</v>
      </c>
    </row>
    <row r="43" spans="1:14" ht="18.75" customHeight="1">
      <c r="A43" s="15">
        <v>40</v>
      </c>
      <c r="B43" s="31" t="s">
        <v>75</v>
      </c>
      <c r="C43" s="32" t="s">
        <v>90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76</v>
      </c>
      <c r="C44" s="32" t="s">
        <v>12</v>
      </c>
      <c r="D44" s="5">
        <v>38520</v>
      </c>
      <c r="E44" s="21">
        <v>2</v>
      </c>
      <c r="F44" s="19"/>
      <c r="G44" s="6"/>
      <c r="H44" s="6"/>
      <c r="I44" s="7"/>
      <c r="J44" s="28"/>
      <c r="K44" s="19"/>
      <c r="L44" s="27">
        <v>18</v>
      </c>
      <c r="M44" s="7">
        <f>1398+789+237+833+250+754+477+600+452+378+243+147+330+455+70+317+792+80</f>
        <v>8602</v>
      </c>
      <c r="N44" s="28">
        <f>11460+4486+1917+5649+1921+4419.5+2697.5+3893+2316+2457.5+1307+659.5+1738+1545+458+951+2376+246.5</f>
        <v>50497.5</v>
      </c>
    </row>
    <row r="45" spans="1:14" ht="18.75" customHeight="1">
      <c r="A45" s="15">
        <v>42</v>
      </c>
      <c r="B45" s="31" t="s">
        <v>77</v>
      </c>
      <c r="C45" s="32" t="s">
        <v>78</v>
      </c>
      <c r="D45" s="5">
        <v>38527</v>
      </c>
      <c r="E45" s="21">
        <v>40</v>
      </c>
      <c r="F45" s="19"/>
      <c r="G45" s="6"/>
      <c r="H45" s="6"/>
      <c r="I45" s="7"/>
      <c r="J45" s="28"/>
      <c r="K45" s="19"/>
      <c r="L45" s="27">
        <v>18</v>
      </c>
      <c r="M45" s="7">
        <f>22276+10695+6895+8027+5355+5096+3300+2445+1008+304+141+354+317+59+440+112+356+277</f>
        <v>67457</v>
      </c>
      <c r="N45" s="28">
        <f>154087+69943.5+42582.5+46660.5+28605+26705.5+16050+12214+4188+1367.5+522.5+1501.5+1585+314+1412+504+1068+831</f>
        <v>410141.5</v>
      </c>
    </row>
    <row r="46" spans="1:14" ht="18.75" customHeight="1">
      <c r="A46" s="15">
        <v>43</v>
      </c>
      <c r="B46" s="31" t="s">
        <v>79</v>
      </c>
      <c r="C46" s="32" t="s">
        <v>86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80</v>
      </c>
      <c r="C47" s="32" t="s">
        <v>83</v>
      </c>
      <c r="D47" s="5">
        <v>38548</v>
      </c>
      <c r="E47" s="21">
        <v>5</v>
      </c>
      <c r="F47" s="19"/>
      <c r="G47" s="6">
        <v>14</v>
      </c>
      <c r="H47" s="6">
        <v>1</v>
      </c>
      <c r="I47" s="7">
        <v>64</v>
      </c>
      <c r="J47" s="28">
        <v>256</v>
      </c>
      <c r="K47" s="19"/>
      <c r="L47" s="27">
        <v>14</v>
      </c>
      <c r="M47" s="7">
        <f>1417+942+490+1547+820+734+453+492+521+723+171+34+68+64</f>
        <v>8476</v>
      </c>
      <c r="N47" s="28">
        <f>12907+8305+3709+9521+5595+4291.5+2313.5+2410+2771+3491+829+102+364+256</f>
        <v>56865</v>
      </c>
    </row>
    <row r="48" spans="1:14" ht="18.75" customHeight="1">
      <c r="A48" s="15">
        <v>45</v>
      </c>
      <c r="B48" s="31" t="s">
        <v>81</v>
      </c>
      <c r="C48" s="32" t="s">
        <v>82</v>
      </c>
      <c r="D48" s="5">
        <v>38562</v>
      </c>
      <c r="E48" s="21">
        <v>17</v>
      </c>
      <c r="F48" s="19"/>
      <c r="G48" s="6"/>
      <c r="H48" s="6"/>
      <c r="I48" s="7"/>
      <c r="J48" s="28"/>
      <c r="K48" s="19"/>
      <c r="L48" s="27">
        <v>16</v>
      </c>
      <c r="M48" s="7">
        <f>5784+3021+2132+2749+1971+1476+548+235+132+276+72+47+356+89+23+60</f>
        <v>18971</v>
      </c>
      <c r="N48" s="28">
        <f>46886+23773.5+13445+15927.5+10251.5+6843+2778+954+709+1175+367+167.5+1068+267+69+196</f>
        <v>124877</v>
      </c>
    </row>
    <row r="49" spans="1:14" ht="18.75" customHeight="1">
      <c r="A49" s="15">
        <v>46</v>
      </c>
      <c r="B49" s="31" t="s">
        <v>84</v>
      </c>
      <c r="C49" s="32" t="s">
        <v>24</v>
      </c>
      <c r="D49" s="5">
        <v>38576</v>
      </c>
      <c r="E49" s="21">
        <v>2</v>
      </c>
      <c r="F49" s="19"/>
      <c r="G49" s="6"/>
      <c r="H49" s="6"/>
      <c r="I49" s="7"/>
      <c r="J49" s="28"/>
      <c r="K49" s="19"/>
      <c r="L49" s="27">
        <v>10</v>
      </c>
      <c r="M49" s="7">
        <f>614+403+373+249+20+227+71+356+515+396</f>
        <v>3224</v>
      </c>
      <c r="N49" s="28">
        <f>5147+3151+2811+1993+134+1294+416.5+1068+1545+1188</f>
        <v>18747.5</v>
      </c>
    </row>
    <row r="50" spans="1:14" ht="18.75" customHeight="1">
      <c r="A50" s="15">
        <v>47</v>
      </c>
      <c r="B50" s="31" t="s">
        <v>88</v>
      </c>
      <c r="C50" s="32" t="s">
        <v>71</v>
      </c>
      <c r="D50" s="5">
        <v>38597</v>
      </c>
      <c r="E50" s="21">
        <v>11</v>
      </c>
      <c r="F50" s="19"/>
      <c r="G50" s="6"/>
      <c r="H50" s="6"/>
      <c r="I50" s="7"/>
      <c r="J50" s="28"/>
      <c r="K50" s="19"/>
      <c r="L50" s="27">
        <v>11</v>
      </c>
      <c r="M50" s="7">
        <f>3582+2311+1634+907+581+536+60+475+396+594+356</f>
        <v>11432</v>
      </c>
      <c r="N50" s="28">
        <f>31296+19081.5+11825+6700+3918.5+3397+311+1425+1188+1782+1068</f>
        <v>81992</v>
      </c>
    </row>
    <row r="51" spans="1:14" ht="18.75" customHeight="1">
      <c r="A51" s="15">
        <v>48</v>
      </c>
      <c r="B51" s="31" t="s">
        <v>89</v>
      </c>
      <c r="C51" s="32" t="s">
        <v>85</v>
      </c>
      <c r="D51" s="5">
        <v>38618</v>
      </c>
      <c r="E51" s="21">
        <v>12</v>
      </c>
      <c r="F51" s="19"/>
      <c r="G51" s="6">
        <v>13</v>
      </c>
      <c r="H51" s="6">
        <v>2</v>
      </c>
      <c r="I51" s="7">
        <v>508</v>
      </c>
      <c r="J51" s="28">
        <v>1737</v>
      </c>
      <c r="K51" s="19"/>
      <c r="L51" s="27">
        <v>13</v>
      </c>
      <c r="M51" s="7">
        <f>5199+2957+1586+911+479+1209+396+166+147+48+356+148+508</f>
        <v>14110</v>
      </c>
      <c r="N51" s="28">
        <f>37775.5+21253+11530+4890+2484+5413.5+1188+835+752+145+1068+608+1737</f>
        <v>89679</v>
      </c>
    </row>
    <row r="52" spans="1:14" ht="18.75" customHeight="1">
      <c r="A52" s="15">
        <v>49</v>
      </c>
      <c r="B52" s="31" t="s">
        <v>91</v>
      </c>
      <c r="C52" s="32" t="s">
        <v>83</v>
      </c>
      <c r="D52" s="5">
        <v>38639</v>
      </c>
      <c r="E52" s="21">
        <v>7</v>
      </c>
      <c r="F52" s="19"/>
      <c r="G52" s="6"/>
      <c r="H52" s="6"/>
      <c r="I52" s="7"/>
      <c r="J52" s="28"/>
      <c r="K52" s="19"/>
      <c r="L52" s="27">
        <v>13</v>
      </c>
      <c r="M52" s="7">
        <f>3714+3514+2496+1322+559+1053+41+881+30+141+105+319+673</f>
        <v>14848</v>
      </c>
      <c r="N52" s="28">
        <f>28963.5+28618+20693+7789.5+4183+3517+224+3660+150+741+315+957+2019</f>
        <v>101830</v>
      </c>
    </row>
    <row r="53" spans="1:14" ht="18.75" customHeight="1">
      <c r="A53" s="15">
        <v>50</v>
      </c>
      <c r="B53" s="31" t="s">
        <v>92</v>
      </c>
      <c r="C53" s="32" t="s">
        <v>93</v>
      </c>
      <c r="D53" s="5">
        <v>38653</v>
      </c>
      <c r="E53" s="21">
        <v>3</v>
      </c>
      <c r="F53" s="19"/>
      <c r="G53" s="6"/>
      <c r="H53" s="6"/>
      <c r="I53" s="7"/>
      <c r="J53" s="28"/>
      <c r="K53" s="19"/>
      <c r="L53" s="27">
        <v>12</v>
      </c>
      <c r="M53" s="7">
        <f>734+283+177+162+450+470+515+475+16+356+9+4</f>
        <v>3651</v>
      </c>
      <c r="N53" s="28">
        <f>5926+2349+928+998.5+1715.5+1513+1545+1425+83+1068+50+21</f>
        <v>17622</v>
      </c>
    </row>
    <row r="54" spans="1:14" ht="18.75" customHeight="1">
      <c r="A54" s="15">
        <v>51</v>
      </c>
      <c r="B54" s="31" t="s">
        <v>94</v>
      </c>
      <c r="C54" s="32" t="s">
        <v>83</v>
      </c>
      <c r="D54" s="5">
        <v>38660</v>
      </c>
      <c r="E54" s="21">
        <v>8</v>
      </c>
      <c r="F54" s="19"/>
      <c r="G54" s="6"/>
      <c r="H54" s="6"/>
      <c r="I54" s="7"/>
      <c r="J54" s="28"/>
      <c r="K54" s="19"/>
      <c r="L54" s="27">
        <v>12</v>
      </c>
      <c r="M54" s="7">
        <f>4953+2834+1525+1678+808+620+471+396+356+11+12+30</f>
        <v>13694</v>
      </c>
      <c r="N54" s="28">
        <f>37589.5+21430+10735+7513+3397+2698.5+1694+1188+1068+61+66+192</f>
        <v>87632</v>
      </c>
    </row>
    <row r="55" spans="1:14" ht="18.75" customHeight="1">
      <c r="A55" s="15">
        <v>52</v>
      </c>
      <c r="B55" s="31" t="s">
        <v>95</v>
      </c>
      <c r="C55" s="32" t="s">
        <v>71</v>
      </c>
      <c r="D55" s="5">
        <v>38688</v>
      </c>
      <c r="E55" s="21">
        <v>10</v>
      </c>
      <c r="F55" s="19"/>
      <c r="G55" s="6"/>
      <c r="H55" s="6"/>
      <c r="I55" s="7"/>
      <c r="J55" s="28"/>
      <c r="K55" s="19"/>
      <c r="L55" s="27">
        <v>13</v>
      </c>
      <c r="M55" s="7">
        <f>1984+886+304+13+45+22+356+25+554+45+31+238+285</f>
        <v>4788</v>
      </c>
      <c r="N55" s="28">
        <f>15934.5+5962.5+2065.5+65+247.5+98+1068+250+1662+351+295+714+855</f>
        <v>29568</v>
      </c>
    </row>
    <row r="56" spans="1:14" ht="18.75" customHeight="1">
      <c r="A56" s="15">
        <v>53</v>
      </c>
      <c r="B56" s="31" t="s">
        <v>96</v>
      </c>
      <c r="C56" s="32" t="s">
        <v>12</v>
      </c>
      <c r="D56" s="5">
        <v>38688</v>
      </c>
      <c r="E56" s="21">
        <v>2</v>
      </c>
      <c r="F56" s="19"/>
      <c r="G56" s="6"/>
      <c r="H56" s="6"/>
      <c r="I56" s="7"/>
      <c r="J56" s="28"/>
      <c r="K56" s="19"/>
      <c r="L56" s="27">
        <v>14</v>
      </c>
      <c r="M56" s="7">
        <f>1142+792+838+412+162+13+8+158+367+15+5+396+277+594</f>
        <v>5179</v>
      </c>
      <c r="N56" s="28">
        <f>9081+6367+5550.5+2849+1028+105+60+1038+1128+85+27+1188+831+1782</f>
        <v>31119.5</v>
      </c>
    </row>
    <row r="57" spans="1:14" ht="18.75" customHeight="1">
      <c r="A57" s="15">
        <v>54</v>
      </c>
      <c r="B57" s="31" t="s">
        <v>97</v>
      </c>
      <c r="C57" s="32" t="s">
        <v>98</v>
      </c>
      <c r="D57" s="5">
        <v>38709</v>
      </c>
      <c r="E57" s="21">
        <v>2</v>
      </c>
      <c r="F57" s="19"/>
      <c r="G57" s="6">
        <v>9</v>
      </c>
      <c r="H57" s="6">
        <v>1</v>
      </c>
      <c r="I57" s="7">
        <v>475</v>
      </c>
      <c r="J57" s="28">
        <v>1425</v>
      </c>
      <c r="K57" s="19"/>
      <c r="L57" s="27">
        <v>9</v>
      </c>
      <c r="M57" s="7">
        <f>411+260+76+113+17+277+285+198+475</f>
        <v>2112</v>
      </c>
      <c r="N57" s="28">
        <f>3016+2037+320+565+129+831+855+594+1425</f>
        <v>9772</v>
      </c>
    </row>
    <row r="58" spans="1:14" ht="18.75" customHeight="1">
      <c r="A58" s="15">
        <v>55</v>
      </c>
      <c r="B58" s="31" t="s">
        <v>99</v>
      </c>
      <c r="C58" s="32" t="s">
        <v>12</v>
      </c>
      <c r="D58" s="5">
        <v>38716</v>
      </c>
      <c r="E58" s="21">
        <v>9</v>
      </c>
      <c r="F58" s="19"/>
      <c r="G58" s="6">
        <v>13</v>
      </c>
      <c r="H58" s="6">
        <v>4</v>
      </c>
      <c r="I58" s="7">
        <v>329</v>
      </c>
      <c r="J58" s="28">
        <v>1399</v>
      </c>
      <c r="K58" s="19"/>
      <c r="L58" s="27">
        <v>13</v>
      </c>
      <c r="M58" s="7">
        <f>5101+2761+1545+448+1608+159+304+206+436+246+162+276+329</f>
        <v>13581</v>
      </c>
      <c r="N58" s="28">
        <f>41335+22428+10569.5+2994.5+6995.5+477+1541+1030+1308+1168.5+974+1343+1399</f>
        <v>93563</v>
      </c>
    </row>
    <row r="59" spans="1:14" ht="18.75" customHeight="1">
      <c r="A59" s="15">
        <v>56</v>
      </c>
      <c r="B59" s="31" t="s">
        <v>100</v>
      </c>
      <c r="C59" s="32" t="s">
        <v>26</v>
      </c>
      <c r="D59" s="5">
        <v>38723</v>
      </c>
      <c r="E59" s="21">
        <v>3</v>
      </c>
      <c r="F59" s="19"/>
      <c r="G59" s="6">
        <v>10</v>
      </c>
      <c r="H59" s="6">
        <v>1</v>
      </c>
      <c r="I59" s="7">
        <v>7</v>
      </c>
      <c r="J59" s="28">
        <v>38</v>
      </c>
      <c r="K59" s="19"/>
      <c r="L59" s="27">
        <v>10</v>
      </c>
      <c r="M59" s="7">
        <f>2787+1607+844+585+460+145+463+399+9+7</f>
        <v>7306</v>
      </c>
      <c r="N59" s="28">
        <f>22570+12751+6691+4543+3462+1141+1389+1484.5+48+38</f>
        <v>54117.5</v>
      </c>
    </row>
    <row r="60" spans="1:14" ht="18.75" customHeight="1">
      <c r="A60" s="15">
        <v>57</v>
      </c>
      <c r="B60" s="31" t="s">
        <v>101</v>
      </c>
      <c r="C60" s="32" t="s">
        <v>102</v>
      </c>
      <c r="D60" s="5">
        <v>38723</v>
      </c>
      <c r="E60" s="21">
        <v>5</v>
      </c>
      <c r="F60" s="19"/>
      <c r="G60" s="6">
        <v>6</v>
      </c>
      <c r="H60" s="6">
        <v>1</v>
      </c>
      <c r="I60" s="7">
        <v>24</v>
      </c>
      <c r="J60" s="28">
        <v>74</v>
      </c>
      <c r="K60" s="19"/>
      <c r="L60" s="27">
        <v>6</v>
      </c>
      <c r="M60" s="7">
        <f>932+357+92+247+90+24</f>
        <v>1742</v>
      </c>
      <c r="N60" s="28">
        <f>7149+2747+756+1338+270+74</f>
        <v>12334</v>
      </c>
    </row>
    <row r="61" spans="1:14" ht="18.75" customHeight="1">
      <c r="A61" s="15">
        <v>58</v>
      </c>
      <c r="B61" s="31" t="s">
        <v>103</v>
      </c>
      <c r="C61" s="32" t="s">
        <v>104</v>
      </c>
      <c r="D61" s="5">
        <v>38744</v>
      </c>
      <c r="E61" s="21">
        <v>7</v>
      </c>
      <c r="F61" s="19"/>
      <c r="G61" s="6"/>
      <c r="H61" s="6"/>
      <c r="I61" s="7"/>
      <c r="J61" s="28"/>
      <c r="K61" s="19"/>
      <c r="L61" s="27">
        <v>7</v>
      </c>
      <c r="M61" s="7">
        <f>2772+1034+467+35+792+451+260</f>
        <v>5811</v>
      </c>
      <c r="N61" s="28">
        <f>23060.5+7183+3670+700+2376+2273+1430</f>
        <v>40692.5</v>
      </c>
    </row>
    <row r="62" spans="1:14" ht="18.75" customHeight="1">
      <c r="A62" s="15">
        <v>59</v>
      </c>
      <c r="B62" s="31" t="s">
        <v>105</v>
      </c>
      <c r="C62" s="32" t="s">
        <v>38</v>
      </c>
      <c r="D62" s="5">
        <v>38751</v>
      </c>
      <c r="E62" s="21">
        <v>1</v>
      </c>
      <c r="F62" s="19"/>
      <c r="G62" s="6">
        <v>6</v>
      </c>
      <c r="H62" s="6">
        <v>1</v>
      </c>
      <c r="I62" s="7">
        <v>87</v>
      </c>
      <c r="J62" s="28">
        <v>675</v>
      </c>
      <c r="K62" s="19"/>
      <c r="L62" s="27">
        <v>6</v>
      </c>
      <c r="M62" s="7">
        <f>796+708+467+329+60+87</f>
        <v>2447</v>
      </c>
      <c r="N62" s="28">
        <f>6339+5656+3753+2609+448+675</f>
        <v>19480</v>
      </c>
    </row>
    <row r="63" spans="1:14" ht="18.75" customHeight="1">
      <c r="A63" s="15">
        <v>60</v>
      </c>
      <c r="B63" s="31" t="s">
        <v>107</v>
      </c>
      <c r="C63" s="32" t="s">
        <v>108</v>
      </c>
      <c r="D63" s="5">
        <v>38758</v>
      </c>
      <c r="E63" s="21">
        <v>4</v>
      </c>
      <c r="F63" s="19"/>
      <c r="G63" s="6">
        <v>7</v>
      </c>
      <c r="H63" s="6">
        <v>4</v>
      </c>
      <c r="I63" s="7">
        <v>1516</v>
      </c>
      <c r="J63" s="28">
        <v>5526.5</v>
      </c>
      <c r="K63" s="19"/>
      <c r="L63" s="27">
        <v>7</v>
      </c>
      <c r="M63" s="7">
        <f>1552+1090+669+166+430+252+1516</f>
        <v>5675</v>
      </c>
      <c r="N63" s="28">
        <f>12456+7990+4147+1031+2942.5+1687.5+5526.5</f>
        <v>35780.5</v>
      </c>
    </row>
    <row r="64" spans="1:14" ht="18.75" customHeight="1">
      <c r="A64" s="15">
        <v>61</v>
      </c>
      <c r="B64" s="31" t="s">
        <v>109</v>
      </c>
      <c r="C64" s="32" t="s">
        <v>110</v>
      </c>
      <c r="D64" s="5">
        <v>38779</v>
      </c>
      <c r="E64" s="21">
        <v>10</v>
      </c>
      <c r="F64" s="19"/>
      <c r="G64" s="6">
        <v>4</v>
      </c>
      <c r="H64" s="6">
        <v>5</v>
      </c>
      <c r="I64" s="7">
        <v>438</v>
      </c>
      <c r="J64" s="28">
        <v>1932.5</v>
      </c>
      <c r="K64" s="19"/>
      <c r="L64" s="27">
        <v>4</v>
      </c>
      <c r="M64" s="7">
        <f>2548+994+309+438</f>
        <v>4289</v>
      </c>
      <c r="N64" s="28">
        <f>19635+7029.5+1939.5+1932.5</f>
        <v>30536.5</v>
      </c>
    </row>
    <row r="65" spans="1:14" ht="18.75" customHeight="1" thickBot="1">
      <c r="A65" s="15">
        <v>62</v>
      </c>
      <c r="B65" s="31" t="s">
        <v>111</v>
      </c>
      <c r="C65" s="32" t="s">
        <v>112</v>
      </c>
      <c r="D65" s="5">
        <v>38786</v>
      </c>
      <c r="E65" s="21">
        <v>6</v>
      </c>
      <c r="F65" s="19"/>
      <c r="G65" s="6">
        <v>3</v>
      </c>
      <c r="H65" s="6">
        <v>1</v>
      </c>
      <c r="I65" s="7">
        <v>26</v>
      </c>
      <c r="J65" s="28">
        <v>188</v>
      </c>
      <c r="K65" s="19"/>
      <c r="L65" s="27">
        <v>3</v>
      </c>
      <c r="M65" s="7">
        <f>1039+275+26</f>
        <v>1340</v>
      </c>
      <c r="N65" s="28">
        <f>9397.5+2137+188</f>
        <v>11722.5</v>
      </c>
    </row>
    <row r="66" spans="2:14" ht="19.5" customHeight="1" thickBot="1">
      <c r="B66" s="58" t="s">
        <v>7</v>
      </c>
      <c r="C66" s="64"/>
      <c r="D66" s="64"/>
      <c r="E66" s="11">
        <f>SUM(E4:E65)</f>
        <v>357</v>
      </c>
      <c r="F66" s="17"/>
      <c r="G66" s="16"/>
      <c r="H66" s="11">
        <f>SUM(H4:H65)</f>
        <v>21</v>
      </c>
      <c r="I66" s="11">
        <f>SUM(I4:I65)</f>
        <v>3474</v>
      </c>
      <c r="J66" s="30">
        <f>SUM(J4:J65)</f>
        <v>13251</v>
      </c>
      <c r="K66" s="17"/>
      <c r="L66" s="11"/>
      <c r="M66" s="11">
        <f>SUM(M4:M65)</f>
        <v>668669</v>
      </c>
      <c r="N66" s="30">
        <f>SUM(N4:N65)</f>
        <v>3887824.55</v>
      </c>
    </row>
  </sheetData>
  <mergeCells count="4">
    <mergeCell ref="L2:N2"/>
    <mergeCell ref="B66:D66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Kemal Ural</cp:lastModifiedBy>
  <cp:lastPrinted>2006-03-31T14:02:08Z</cp:lastPrinted>
  <dcterms:created xsi:type="dcterms:W3CDTF">2004-03-26T15:51:12Z</dcterms:created>
  <dcterms:modified xsi:type="dcterms:W3CDTF">2006-03-31T14:04:41Z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-1020914314</vt:i4>
  </property>
  <property fmtid="{D5CDD505-2E9C-101B-9397-08002B2CF9AE}" pid="3" name="_EmailSubject">
    <vt:lpwstr>Bir Film 2006/13.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