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Haftalık'!$A$1:$J$22</definedName>
    <definedName name="_xlnm.Print_Area" localSheetId="1">'Bir Film Tüm Filmler'!$A$3:$N$68</definedName>
  </definedNames>
  <calcPr fullCalcOnLoad="1"/>
</workbook>
</file>

<file path=xl/sharedStrings.xml><?xml version="1.0" encoding="utf-8"?>
<sst xmlns="http://schemas.openxmlformats.org/spreadsheetml/2006/main" count="201" uniqueCount="121">
  <si>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</si>
  <si>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</si>
  <si>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</si>
  <si>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</si>
  <si>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</si>
  <si>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</si>
  <si>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</si>
  <si>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</si>
  <si>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</si>
  <si>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</si>
  <si>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</si>
  <si>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</si>
  <si>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</si>
  <si>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</si>
  <si>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</si>
  <si>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</si>
  <si>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</si>
  <si>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</si>
  <si>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</si>
  <si>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</si>
  <si>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</si>
  <si>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</si>
  <si>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</si>
  <si>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</si>
  <si>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</si>
  <si>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</si>
  <si>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</si>
  <si>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</si>
  <si>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</si>
  <si>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</si>
  <si>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</si>
  <si>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</si>
  <si>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</si>
  <si>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</si>
  <si>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</si>
  <si>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</si>
  <si>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</si>
  <si>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</si>
  <si>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</si>
  <si>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</si>
  <si>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</si>
  <si>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</si>
  <si>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</si>
  <si>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</si>
  <si>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</si>
  <si>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</si>
  <si>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</si>
  <si>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</si>
  <si>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</si>
  <si>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</si>
  <si>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</si>
  <si>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</si>
  <si>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</si>
  <si>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</si>
  <si>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</si>
  <si>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</si>
  <si>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</si>
  <si>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</si>
  <si>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</si>
  <si>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</si>
  <si>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</si>
  <si>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</si>
  <si>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</si>
  <si>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</si>
  <si>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</si>
  <si>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</si>
  <si>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</si>
  <si>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</si>
  <si>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</si>
  <si>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</si>
  <si>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</si>
  <si>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</si>
  <si>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</si>
  <si>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</si>
  <si>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</si>
  <si>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</si>
  <si>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</si>
  <si>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</si>
  <si>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</si>
  <si>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</si>
  <si>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</si>
  <si>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</si>
  <si>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</si>
  <si>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</si>
  <si>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</si>
  <si>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</si>
  <si>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</si>
  <si>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</si>
  <si>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</si>
  <si>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</si>
  <si>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</si>
  <si>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</si>
  <si>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</si>
  <si>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</si>
  <si>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</si>
  <si>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</si>
  <si>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</si>
  <si>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</si>
  <si>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</si>
  <si>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</si>
  <si>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</si>
  <si>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</si>
  <si>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</si>
  <si>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</si>
  <si>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</si>
  <si>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</si>
  <si>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</si>
  <si>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</si>
  <si>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</si>
  <si>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</si>
  <si>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</si>
  <si>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</si>
  <si>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</si>
  <si>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</si>
  <si>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TRUST</t>
  </si>
  <si>
    <t>MON ANGE</t>
  </si>
  <si>
    <t>MK2</t>
  </si>
  <si>
    <t>2006 / 17</t>
  </si>
  <si>
    <t>21 - 27 Nisan 2006</t>
  </si>
  <si>
    <r>
      <t>27 Nisan 2006</t>
    </r>
    <r>
      <rPr>
        <b/>
        <sz val="14"/>
        <color indexed="9"/>
        <rFont val="Arial"/>
        <family val="2"/>
      </rPr>
      <t xml:space="preserve"> İtibarı ile</t>
    </r>
  </si>
  <si>
    <t>+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</si>
</sst>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6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790575"/>
          <a:ext cx="11496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29025" y="790575"/>
          <a:ext cx="5924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828675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34425" y="790575"/>
          <a:ext cx="3152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800100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33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7109375" style="34" bestFit="1" customWidth="1"/>
    <col min="2" max="2" width="46.28125" style="35" bestFit="1" customWidth="1"/>
    <col min="3" max="3" width="31.8515625" style="35" bestFit="1" customWidth="1"/>
    <col min="4" max="4" width="12.57421875" style="35" bestFit="1" customWidth="1"/>
    <col min="5" max="6" width="11.57421875" style="35" customWidth="1"/>
    <col min="7" max="7" width="12.421875" style="35" bestFit="1" customWidth="1"/>
    <col min="8" max="8" width="18.57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spans="1:10" ht="8.25" customHeight="1" thickBot="1">
      <c r="A1" s="51"/>
      <c r="B1" s="52"/>
      <c r="C1" s="52"/>
      <c r="D1" s="52"/>
      <c r="E1" s="52"/>
      <c r="F1" s="52"/>
      <c r="G1" s="52"/>
      <c r="H1" s="52"/>
      <c r="I1" s="52"/>
      <c r="J1" s="52"/>
    </row>
    <row r="2" spans="1:10" ht="18" customHeight="1">
      <c r="A2" s="51"/>
      <c r="B2" s="54"/>
      <c r="C2" s="57" t="s">
        <v>8</v>
      </c>
      <c r="D2" s="57"/>
      <c r="E2" s="57"/>
      <c r="F2" s="57"/>
      <c r="G2" s="58"/>
      <c r="H2" s="59"/>
      <c r="I2" s="38" t="s">
        <v>10</v>
      </c>
      <c r="J2" s="39" t="s">
        <v>117</v>
      </c>
    </row>
    <row r="3" spans="1:10" ht="18" customHeight="1" thickBot="1">
      <c r="A3" s="51"/>
      <c r="B3" s="54"/>
      <c r="C3" s="58"/>
      <c r="D3" s="58"/>
      <c r="E3" s="58"/>
      <c r="F3" s="58"/>
      <c r="G3" s="58"/>
      <c r="H3" s="59"/>
      <c r="I3" s="55" t="s">
        <v>118</v>
      </c>
      <c r="J3" s="56"/>
    </row>
    <row r="4" spans="1:10" ht="18" customHeight="1" thickBot="1">
      <c r="A4" s="51"/>
      <c r="B4" s="54"/>
      <c r="C4" s="58"/>
      <c r="D4" s="58"/>
      <c r="E4" s="58"/>
      <c r="F4" s="58"/>
      <c r="G4" s="58"/>
      <c r="H4" s="59"/>
      <c r="I4" s="40" t="s">
        <v>9</v>
      </c>
      <c r="J4" s="41" t="s">
        <v>106</v>
      </c>
    </row>
    <row r="5" spans="1:10" ht="10.5" customHeight="1" thickBot="1">
      <c r="A5" s="51"/>
      <c r="B5" s="50"/>
      <c r="C5" s="50"/>
      <c r="D5" s="50"/>
      <c r="E5" s="50"/>
      <c r="F5" s="50"/>
      <c r="G5" s="50"/>
      <c r="H5" s="50"/>
      <c r="I5" s="50"/>
      <c r="J5" s="50"/>
    </row>
    <row r="6" spans="1:10" s="37" customFormat="1" ht="39" customHeight="1" thickBot="1">
      <c r="A6" s="53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34">
        <v>1</v>
      </c>
      <c r="B7" s="3" t="s">
        <v>103</v>
      </c>
      <c r="C7" s="4" t="s">
        <v>104</v>
      </c>
      <c r="D7" s="5">
        <v>38744</v>
      </c>
      <c r="E7" s="6">
        <v>11</v>
      </c>
      <c r="F7" s="6">
        <v>7</v>
      </c>
      <c r="G7" s="7">
        <v>1582</v>
      </c>
      <c r="H7" s="28">
        <v>11360</v>
      </c>
      <c r="I7" s="7">
        <f>2772+1034+467+35+792+451+260+597+327+776+1582</f>
        <v>9093</v>
      </c>
      <c r="J7" s="28">
        <f>23060.5+7183+3670+700+2376+2273+1430+3390+1771.5+3246+11360</f>
        <v>60460</v>
      </c>
      <c r="K7" s="42" t="s">
        <v>120</v>
      </c>
    </row>
    <row r="8" spans="1:11" s="2" customFormat="1" ht="24" customHeight="1">
      <c r="A8" s="34">
        <v>2</v>
      </c>
      <c r="B8" s="3" t="s">
        <v>109</v>
      </c>
      <c r="C8" s="4" t="s">
        <v>110</v>
      </c>
      <c r="D8" s="5">
        <v>38779</v>
      </c>
      <c r="E8" s="6">
        <v>8</v>
      </c>
      <c r="F8" s="6">
        <v>6</v>
      </c>
      <c r="G8" s="7">
        <v>1491</v>
      </c>
      <c r="H8" s="28">
        <v>5995.5</v>
      </c>
      <c r="I8" s="7">
        <f>2548+994+309+438+475+587+190+1491</f>
        <v>7032</v>
      </c>
      <c r="J8" s="28">
        <f>19635+7029.5+1939.5+1932.5+1425+2285+846+5995.5</f>
        <v>41088</v>
      </c>
      <c r="K8" s="42" t="s">
        <v>120</v>
      </c>
    </row>
    <row r="9" spans="1:11" s="2" customFormat="1" ht="24" customHeight="1">
      <c r="A9" s="34">
        <v>3</v>
      </c>
      <c r="B9" s="3" t="s">
        <v>115</v>
      </c>
      <c r="C9" s="4" t="s">
        <v>116</v>
      </c>
      <c r="D9" s="5">
        <v>38828</v>
      </c>
      <c r="E9" s="6">
        <v>1</v>
      </c>
      <c r="F9" s="6">
        <v>6</v>
      </c>
      <c r="G9" s="7">
        <v>1055</v>
      </c>
      <c r="H9" s="28">
        <v>8964</v>
      </c>
      <c r="I9" s="7">
        <v>1055</v>
      </c>
      <c r="J9" s="28">
        <v>8964</v>
      </c>
      <c r="K9" s="42" t="s">
        <v>120</v>
      </c>
    </row>
    <row r="10" spans="1:11" s="2" customFormat="1" ht="22.5" customHeight="1">
      <c r="A10" s="34">
        <v>4</v>
      </c>
      <c r="B10" s="3" t="s">
        <v>25</v>
      </c>
      <c r="C10" s="4" t="s">
        <v>26</v>
      </c>
      <c r="D10" s="5">
        <v>37582</v>
      </c>
      <c r="E10" s="6">
        <v>40</v>
      </c>
      <c r="F10" s="6">
        <v>1</v>
      </c>
      <c r="G10" s="7">
        <v>1017</v>
      </c>
      <c r="H10" s="28">
        <v>4547.75</v>
      </c>
      <c r="I10" s="7">
        <f>24734+13+1017</f>
        <v>25764</v>
      </c>
      <c r="J10" s="28">
        <f>127672.25+58.5+4547.75</f>
        <v>132278.5</v>
      </c>
      <c r="K10" s="42" t="s">
        <v>120</v>
      </c>
    </row>
    <row r="11" spans="1:11" s="2" customFormat="1" ht="24" customHeight="1">
      <c r="A11" s="34">
        <v>5</v>
      </c>
      <c r="B11" s="3" t="s">
        <v>113</v>
      </c>
      <c r="C11" s="4" t="s">
        <v>21</v>
      </c>
      <c r="D11" s="5">
        <v>38814</v>
      </c>
      <c r="E11" s="6">
        <v>3</v>
      </c>
      <c r="F11" s="6">
        <v>10</v>
      </c>
      <c r="G11" s="7">
        <v>1003</v>
      </c>
      <c r="H11" s="28">
        <v>6067.5</v>
      </c>
      <c r="I11" s="7">
        <f>4620+1821+1003</f>
        <v>7444</v>
      </c>
      <c r="J11" s="28">
        <f>43111+13278+6067.5</f>
        <v>62456.5</v>
      </c>
      <c r="K11" s="42" t="s">
        <v>120</v>
      </c>
    </row>
    <row r="12" spans="1:11" s="2" customFormat="1" ht="24" customHeight="1">
      <c r="A12" s="34">
        <v>6</v>
      </c>
      <c r="B12" s="3" t="s">
        <v>107</v>
      </c>
      <c r="C12" s="4" t="s">
        <v>108</v>
      </c>
      <c r="D12" s="5">
        <v>38758</v>
      </c>
      <c r="E12" s="6">
        <v>11</v>
      </c>
      <c r="F12" s="6">
        <v>4</v>
      </c>
      <c r="G12" s="7">
        <v>443</v>
      </c>
      <c r="H12" s="28">
        <v>2425</v>
      </c>
      <c r="I12" s="7">
        <f>1552+1090+669+166+430+252+1516+804+308+163+443</f>
        <v>7393</v>
      </c>
      <c r="J12" s="28">
        <f>12456+7990+4147+1031+2942.5+1687.5+5526.5+3841.5+1352.5+925+2425</f>
        <v>44324.5</v>
      </c>
      <c r="K12" s="42" t="s">
        <v>120</v>
      </c>
    </row>
    <row r="13" spans="1:11" s="2" customFormat="1" ht="24" customHeight="1">
      <c r="A13" s="34">
        <v>7</v>
      </c>
      <c r="B13" s="3" t="s">
        <v>105</v>
      </c>
      <c r="C13" s="4" t="s">
        <v>38</v>
      </c>
      <c r="D13" s="5">
        <v>38751</v>
      </c>
      <c r="E13" s="6">
        <v>8</v>
      </c>
      <c r="F13" s="6">
        <v>1</v>
      </c>
      <c r="G13" s="7">
        <v>364</v>
      </c>
      <c r="H13" s="28">
        <v>2430</v>
      </c>
      <c r="I13" s="7">
        <f>796+708+467+329+60+87+264+364</f>
        <v>3075</v>
      </c>
      <c r="J13" s="28">
        <f>6339+5656+3753+2609+448+675+1816+2430</f>
        <v>23726</v>
      </c>
      <c r="K13" s="42" t="s">
        <v>120</v>
      </c>
    </row>
    <row r="14" spans="1:12" s="50" customFormat="1" ht="24" customHeight="1">
      <c r="A14" s="34">
        <v>8</v>
      </c>
      <c r="B14" s="3" t="s">
        <v>100</v>
      </c>
      <c r="C14" s="4" t="s">
        <v>114</v>
      </c>
      <c r="D14" s="5">
        <v>38723</v>
      </c>
      <c r="E14" s="6">
        <v>12</v>
      </c>
      <c r="F14" s="6">
        <v>1</v>
      </c>
      <c r="G14" s="7">
        <v>356</v>
      </c>
      <c r="H14" s="28">
        <v>1068</v>
      </c>
      <c r="I14" s="7">
        <f>2787+1607+844+585+460+145+463+399+9+7+594+356</f>
        <v>8256</v>
      </c>
      <c r="J14" s="28">
        <f>22570+12751+6691+4543+3462+1141+1389+1484.5+48+38+1782+1068</f>
        <v>56967.5</v>
      </c>
      <c r="K14" s="42" t="s">
        <v>120</v>
      </c>
      <c r="L14" s="2"/>
    </row>
    <row r="15" spans="1:11" s="2" customFormat="1" ht="22.5" customHeight="1">
      <c r="A15" s="34">
        <v>9</v>
      </c>
      <c r="B15" s="3" t="s">
        <v>37</v>
      </c>
      <c r="C15" s="4" t="s">
        <v>38</v>
      </c>
      <c r="D15" s="5">
        <v>37869</v>
      </c>
      <c r="E15" s="6">
        <v>24</v>
      </c>
      <c r="F15" s="6">
        <v>1</v>
      </c>
      <c r="G15" s="7">
        <v>277</v>
      </c>
      <c r="H15" s="28">
        <v>831</v>
      </c>
      <c r="I15" s="7">
        <f>17019+277</f>
        <v>17296</v>
      </c>
      <c r="J15" s="28">
        <f>89641.3+831</f>
        <v>90472.3</v>
      </c>
      <c r="K15" s="42" t="s">
        <v>120</v>
      </c>
    </row>
    <row r="16" spans="1:11" s="50" customFormat="1" ht="23.25" customHeight="1">
      <c r="A16" s="34">
        <v>10</v>
      </c>
      <c r="B16" s="3" t="s">
        <v>52</v>
      </c>
      <c r="C16" s="4" t="s">
        <v>83</v>
      </c>
      <c r="D16" s="5">
        <v>38282</v>
      </c>
      <c r="E16" s="6">
        <v>8</v>
      </c>
      <c r="F16" s="6">
        <v>1</v>
      </c>
      <c r="G16" s="7">
        <v>277</v>
      </c>
      <c r="H16" s="28">
        <v>831</v>
      </c>
      <c r="I16" s="7">
        <f>1775+846+4+5+132+158+475+277</f>
        <v>3672</v>
      </c>
      <c r="J16" s="28">
        <f>14009.5+4096.5+18+22+396+474+1425+831</f>
        <v>21272</v>
      </c>
      <c r="K16" s="42" t="s">
        <v>120</v>
      </c>
    </row>
    <row r="17" spans="1:11" s="2" customFormat="1" ht="27" customHeight="1">
      <c r="A17" s="34">
        <v>11</v>
      </c>
      <c r="B17" s="3" t="s">
        <v>49</v>
      </c>
      <c r="C17" s="4" t="s">
        <v>50</v>
      </c>
      <c r="D17" s="5">
        <v>38226</v>
      </c>
      <c r="E17" s="6">
        <v>10</v>
      </c>
      <c r="F17" s="6">
        <v>1</v>
      </c>
      <c r="G17" s="7">
        <v>277</v>
      </c>
      <c r="H17" s="28">
        <v>831</v>
      </c>
      <c r="I17" s="7">
        <f>1626+26+252+83+237+8+475+277</f>
        <v>2984</v>
      </c>
      <c r="J17" s="28">
        <f>13174+181+1662+486+1307+26+1425+831</f>
        <v>19092</v>
      </c>
      <c r="K17" s="42" t="s">
        <v>120</v>
      </c>
    </row>
    <row r="18" spans="1:11" s="2" customFormat="1" ht="24" customHeight="1">
      <c r="A18" s="34">
        <v>12</v>
      </c>
      <c r="B18" s="3" t="s">
        <v>99</v>
      </c>
      <c r="C18" s="4" t="s">
        <v>12</v>
      </c>
      <c r="D18" s="5">
        <v>38716</v>
      </c>
      <c r="E18" s="6">
        <v>16</v>
      </c>
      <c r="F18" s="6">
        <v>4</v>
      </c>
      <c r="G18" s="7">
        <v>254</v>
      </c>
      <c r="H18" s="28">
        <v>1257</v>
      </c>
      <c r="I18" s="7">
        <f>5101+2761+1545+448+1608+159+304+206+436+246+162+276+329+246+181+254</f>
        <v>14262</v>
      </c>
      <c r="J18" s="28">
        <f>41335+22428+10569.5+2994.5+6995.5+477+1541+1030+1308+1168.5+974+1343+1399+1115+913+1257</f>
        <v>96848</v>
      </c>
      <c r="K18" s="42" t="s">
        <v>120</v>
      </c>
    </row>
    <row r="19" spans="1:11" s="2" customFormat="1" ht="24" customHeight="1">
      <c r="A19" s="34">
        <v>13</v>
      </c>
      <c r="B19" s="3" t="s">
        <v>77</v>
      </c>
      <c r="C19" s="4" t="s">
        <v>78</v>
      </c>
      <c r="D19" s="5">
        <v>38527</v>
      </c>
      <c r="E19" s="6">
        <v>20</v>
      </c>
      <c r="F19" s="6">
        <v>1</v>
      </c>
      <c r="G19" s="7">
        <v>76</v>
      </c>
      <c r="H19" s="28">
        <v>493</v>
      </c>
      <c r="I19" s="7">
        <f>22276+10695+6895+8027+5355+5096+3300+2445+1008+304+141+354+317+59+440+112+356+277+66+76</f>
        <v>67599</v>
      </c>
      <c r="J19" s="28">
        <f>154087+69943.5+42582.5+46660.5+28605+26705.5+16050+12214+4188+1367.5+522.5+1501.5+1585+314+1412+504+1068+831+304+493</f>
        <v>410938.5</v>
      </c>
      <c r="K19" s="42" t="s">
        <v>120</v>
      </c>
    </row>
    <row r="20" spans="1:11" s="2" customFormat="1" ht="24" customHeight="1">
      <c r="A20" s="34">
        <v>14</v>
      </c>
      <c r="B20" s="3" t="s">
        <v>101</v>
      </c>
      <c r="C20" s="4" t="s">
        <v>102</v>
      </c>
      <c r="D20" s="5">
        <v>38723</v>
      </c>
      <c r="E20" s="6">
        <v>7</v>
      </c>
      <c r="F20" s="6">
        <v>1</v>
      </c>
      <c r="G20" s="7">
        <v>25</v>
      </c>
      <c r="H20" s="28">
        <v>91</v>
      </c>
      <c r="I20" s="7">
        <f>932+357+92+247+90+24+25</f>
        <v>1767</v>
      </c>
      <c r="J20" s="28">
        <f>7149+2747+756+1338+270+74+91</f>
        <v>12425</v>
      </c>
      <c r="K20" s="42" t="s">
        <v>120</v>
      </c>
    </row>
    <row r="21" spans="1:10" ht="10.5" customHeight="1" thickBot="1">
      <c r="A21" s="51"/>
      <c r="B21" s="43"/>
      <c r="C21" s="44"/>
      <c r="D21" s="45"/>
      <c r="E21" s="46"/>
      <c r="F21" s="46"/>
      <c r="G21" s="47"/>
      <c r="H21" s="48"/>
      <c r="I21" s="47"/>
      <c r="J21" s="48"/>
    </row>
    <row r="22" spans="1:10" ht="20.25" customHeight="1" thickBot="1">
      <c r="A22" s="51"/>
      <c r="B22" s="60" t="s">
        <v>7</v>
      </c>
      <c r="C22" s="61"/>
      <c r="D22" s="61"/>
      <c r="E22" s="62"/>
      <c r="F22" s="11">
        <f>SUM(F7:F20)</f>
        <v>45</v>
      </c>
      <c r="G22" s="11">
        <f>SUM(G7:G20)</f>
        <v>8497</v>
      </c>
      <c r="H22" s="30">
        <f>SUM(H7:H20)</f>
        <v>47191.75</v>
      </c>
      <c r="I22" s="12"/>
      <c r="J22" s="13"/>
    </row>
  </sheetData>
  <mergeCells count="3">
    <mergeCell ref="I3:J3"/>
    <mergeCell ref="C2:H4"/>
    <mergeCell ref="B22:E22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zoomScale="75" zoomScaleNormal="75" workbookViewId="0" topLeftCell="A1">
      <pane ySplit="3" topLeftCell="BM32" activePane="bottomLeft" state="frozen"/>
      <selection pane="topLeft" activeCell="A1" sqref="A1"/>
      <selection pane="bottomLeft" activeCell="A68" sqref="A68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8" t="s">
        <v>59</v>
      </c>
      <c r="C2" s="67"/>
      <c r="D2" s="67"/>
      <c r="E2" s="67"/>
      <c r="F2" s="18"/>
      <c r="G2" s="67" t="s">
        <v>118</v>
      </c>
      <c r="H2" s="67"/>
      <c r="I2" s="67"/>
      <c r="J2" s="67"/>
      <c r="K2" s="18"/>
      <c r="L2" s="63" t="s">
        <v>119</v>
      </c>
      <c r="M2" s="64"/>
      <c r="N2" s="65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49" t="s">
        <v>25</v>
      </c>
      <c r="C4" s="32" t="s">
        <v>26</v>
      </c>
      <c r="D4" s="5">
        <v>37575</v>
      </c>
      <c r="E4" s="21">
        <v>4</v>
      </c>
      <c r="F4" s="19"/>
      <c r="G4" s="6">
        <v>40</v>
      </c>
      <c r="H4" s="6">
        <v>1</v>
      </c>
      <c r="I4" s="7">
        <v>1017</v>
      </c>
      <c r="J4" s="28">
        <v>4547.75</v>
      </c>
      <c r="K4" s="19"/>
      <c r="L4" s="27">
        <v>40</v>
      </c>
      <c r="M4" s="7">
        <f>24747+1017</f>
        <v>25764</v>
      </c>
      <c r="N4" s="28">
        <f>127730.75+4547.75</f>
        <v>132278.5</v>
      </c>
    </row>
    <row r="5" spans="1:14" ht="18.75" customHeight="1">
      <c r="A5" s="15">
        <v>2</v>
      </c>
      <c r="B5" s="49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49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49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49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49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49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49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49" t="s">
        <v>37</v>
      </c>
      <c r="C12" s="32" t="s">
        <v>38</v>
      </c>
      <c r="D12" s="5">
        <v>37869</v>
      </c>
      <c r="E12" s="22">
        <v>8</v>
      </c>
      <c r="F12" s="20"/>
      <c r="G12" s="6">
        <v>24</v>
      </c>
      <c r="H12" s="6">
        <v>1</v>
      </c>
      <c r="I12" s="7">
        <v>277</v>
      </c>
      <c r="J12" s="28">
        <v>831</v>
      </c>
      <c r="K12" s="20"/>
      <c r="L12" s="27">
        <v>24</v>
      </c>
      <c r="M12" s="7">
        <f>17019+277</f>
        <v>17296</v>
      </c>
      <c r="N12" s="28">
        <f>89641.3+831</f>
        <v>90472.3</v>
      </c>
    </row>
    <row r="13" spans="1:14" ht="18.75" customHeight="1">
      <c r="A13" s="15">
        <v>10</v>
      </c>
      <c r="B13" s="49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49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30</v>
      </c>
      <c r="M14" s="7">
        <f>5179+317+475+396</f>
        <v>6367</v>
      </c>
      <c r="N14" s="28">
        <f>24012.5+951+1425+1188</f>
        <v>27576.5</v>
      </c>
    </row>
    <row r="15" spans="1:14" ht="18.75" customHeight="1">
      <c r="A15" s="15">
        <v>12</v>
      </c>
      <c r="B15" s="49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49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49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49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49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49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49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49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49" t="s">
        <v>49</v>
      </c>
      <c r="C23" s="32" t="s">
        <v>50</v>
      </c>
      <c r="D23" s="5">
        <v>38226</v>
      </c>
      <c r="E23" s="21">
        <v>4</v>
      </c>
      <c r="F23" s="19"/>
      <c r="G23" s="6">
        <v>10</v>
      </c>
      <c r="H23" s="6">
        <v>1</v>
      </c>
      <c r="I23" s="7">
        <v>277</v>
      </c>
      <c r="J23" s="28">
        <v>831</v>
      </c>
      <c r="K23" s="19"/>
      <c r="L23" s="27">
        <v>10</v>
      </c>
      <c r="M23" s="7">
        <f>2232+475+277</f>
        <v>2984</v>
      </c>
      <c r="N23" s="28">
        <f>16836+1425+831</f>
        <v>19092</v>
      </c>
    </row>
    <row r="24" spans="1:14" ht="18.75" customHeight="1">
      <c r="A24" s="15">
        <v>21</v>
      </c>
      <c r="B24" s="49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49" t="s">
        <v>52</v>
      </c>
      <c r="C25" s="32" t="s">
        <v>83</v>
      </c>
      <c r="D25" s="5">
        <v>38282</v>
      </c>
      <c r="E25" s="21">
        <v>7</v>
      </c>
      <c r="F25" s="19"/>
      <c r="G25" s="6">
        <v>8</v>
      </c>
      <c r="H25" s="6">
        <v>1</v>
      </c>
      <c r="I25" s="7">
        <v>277</v>
      </c>
      <c r="J25" s="28">
        <v>831</v>
      </c>
      <c r="K25" s="19"/>
      <c r="L25" s="27">
        <v>8</v>
      </c>
      <c r="M25" s="7">
        <f>1775+846+4+5+132+158+475+277</f>
        <v>3672</v>
      </c>
      <c r="N25" s="28">
        <f>14009.5+4096.5+18+22+396+474+1425+831</f>
        <v>21272</v>
      </c>
    </row>
    <row r="26" spans="1:14" ht="18.75" customHeight="1">
      <c r="A26" s="15">
        <v>23</v>
      </c>
      <c r="B26" s="49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49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49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49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49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24</v>
      </c>
      <c r="M42" s="7">
        <f>2789+1727+1388+680+1807+625+989+1020+889+910+721+589+638+984+701+821+834+332+182+881+915+58+515+277</f>
        <v>21272</v>
      </c>
      <c r="N42" s="28">
        <f>22778+10601+8594+4583+9364.5+3598+6225.5+6523+4933.5+4428+3825.5+3189+3765.5+5757.5+4033+4106+4021+2190+1121.5+3123+2905+177+1545+831</f>
        <v>122218.5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19</v>
      </c>
      <c r="M44" s="7">
        <f>1398+789+237+833+250+754+477+600+452+378+243+147+330+455+70+317+792+80+35</f>
        <v>8637</v>
      </c>
      <c r="N44" s="28">
        <f>11460+4486+1917+5649+1921+4419.5+2697.5+3893+2316+2457.5+1307+659.5+1738+1545+458+951+2376+246.5+211</f>
        <v>50708.5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>
        <v>20</v>
      </c>
      <c r="H45" s="6">
        <v>1</v>
      </c>
      <c r="I45" s="7">
        <v>76</v>
      </c>
      <c r="J45" s="28">
        <v>493</v>
      </c>
      <c r="K45" s="19"/>
      <c r="L45" s="27">
        <v>20</v>
      </c>
      <c r="M45" s="7">
        <f>22276+10695+6895+8027+5355+5096+3300+2445+1008+304+141+354+317+59+440+112+356+277+66+76</f>
        <v>67599</v>
      </c>
      <c r="N45" s="28">
        <f>154087+69943.5+42582.5+46660.5+28605+26705.5+16050+12214+4188+1367.5+522.5+1501.5+1585+314+1412+504+1068+831+304+493</f>
        <v>410938.5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14</v>
      </c>
      <c r="M47" s="7">
        <f>1417+942+490+1547+820+734+453+492+521+723+171+34+68+64</f>
        <v>8476</v>
      </c>
      <c r="N47" s="28">
        <f>12907+8305+3709+9521+5595+4291.5+2313.5+2410+2771+3491+829+102+364+256</f>
        <v>56865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17</v>
      </c>
      <c r="M48" s="7">
        <f>5784+3021+2132+2749+1971+1476+548+235+132+276+72+47+356+89+23+60+163</f>
        <v>19134</v>
      </c>
      <c r="N48" s="28">
        <f>46886+23773.5+13445+15927.5+10251.5+6843+2778+954+709+1175+367+167.5+1068+267+69+196+830</f>
        <v>125707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14</v>
      </c>
      <c r="M51" s="7">
        <f>5199+2957+1586+911+479+1209+396+166+147+48+356+148+508+6</f>
        <v>14116</v>
      </c>
      <c r="N51" s="28">
        <f>37775.5+21253+11530+4890+2484+5413.5+1188+835+752+145+1068+608+1737+48</f>
        <v>89727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14</v>
      </c>
      <c r="M52" s="7">
        <f>3714+3514+2496+1322+559+1053+41+881+30+141+105+319+673+69</f>
        <v>14917</v>
      </c>
      <c r="N52" s="28">
        <f>28963.5+28618+20693+7789.5+4183+3517+224+3660+150+741+315+957+2019+413</f>
        <v>102243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13</v>
      </c>
      <c r="M53" s="7">
        <f>734+283+177+162+450+470+515+475+16+356+9+4+554</f>
        <v>4205</v>
      </c>
      <c r="N53" s="28">
        <f>5926+2349+928+998.5+1715.5+1513+1545+1425+83+1068+50+21+1662</f>
        <v>19284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13</v>
      </c>
      <c r="M54" s="7">
        <f>4953+2834+1525+1678+808+620+471+396+356+11+12+30+792</f>
        <v>14486</v>
      </c>
      <c r="N54" s="28">
        <f>37589.5+21430+10735+7513+3397+2698.5+1694+1188+1068+61+66+192+2376</f>
        <v>90008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13</v>
      </c>
      <c r="M55" s="7">
        <f>1984+886+304+13+45+22+356+25+554+45+31+238+285</f>
        <v>4788</v>
      </c>
      <c r="N55" s="28">
        <f>15934.5+5962.5+2065.5+65+247.5+98+1068+250+1662+351+295+714+855</f>
        <v>29568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14</v>
      </c>
      <c r="M56" s="7">
        <f>1142+792+838+412+162+13+8+158+367+15+5+396+277+594</f>
        <v>5179</v>
      </c>
      <c r="N56" s="28">
        <f>9081+6367+5550.5+2849+1028+105+60+1038+1128+85+27+1188+831+1782</f>
        <v>31119.5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/>
      <c r="H57" s="6"/>
      <c r="I57" s="7"/>
      <c r="J57" s="28"/>
      <c r="K57" s="19"/>
      <c r="L57" s="27">
        <v>10</v>
      </c>
      <c r="M57" s="7">
        <f>411+260+76+113+17+277+285+198+475+396</f>
        <v>2508</v>
      </c>
      <c r="N57" s="28">
        <f>3016+2037+320+565+129+831+855+594+1425+1188</f>
        <v>10960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16</v>
      </c>
      <c r="H58" s="6">
        <v>4</v>
      </c>
      <c r="I58" s="7">
        <v>254</v>
      </c>
      <c r="J58" s="28">
        <v>1257</v>
      </c>
      <c r="K58" s="19"/>
      <c r="L58" s="27">
        <v>16</v>
      </c>
      <c r="M58" s="7">
        <f>5101+2761+1545+448+1608+159+304+206+436+246+162+276+329+246+181+254</f>
        <v>14262</v>
      </c>
      <c r="N58" s="28">
        <f>41335+22428+10569.5+2994.5+6995.5+477+1541+1030+1308+1168.5+974+1343+1399+1115+913+1257</f>
        <v>96848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>
        <v>12</v>
      </c>
      <c r="H59" s="6">
        <v>1</v>
      </c>
      <c r="I59" s="7">
        <v>356</v>
      </c>
      <c r="J59" s="28">
        <v>1068</v>
      </c>
      <c r="K59" s="19"/>
      <c r="L59" s="27">
        <v>12</v>
      </c>
      <c r="M59" s="7">
        <f>2787+1607+844+585+460+145+463+399+9+7+594+356</f>
        <v>8256</v>
      </c>
      <c r="N59" s="28">
        <f>22570+12751+6691+4543+3462+1141+1389+1484.5+48+38+1782+1068</f>
        <v>56967.5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>
        <v>7</v>
      </c>
      <c r="H60" s="6">
        <v>1</v>
      </c>
      <c r="I60" s="7">
        <v>25</v>
      </c>
      <c r="J60" s="28">
        <v>91</v>
      </c>
      <c r="K60" s="19"/>
      <c r="L60" s="27">
        <v>7</v>
      </c>
      <c r="M60" s="7">
        <f>932+357+92+247+90+24+25</f>
        <v>1767</v>
      </c>
      <c r="N60" s="28">
        <f>7149+2747+756+1338+270+74+91</f>
        <v>12425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>
        <v>11</v>
      </c>
      <c r="H61" s="6">
        <v>7</v>
      </c>
      <c r="I61" s="7">
        <v>1582</v>
      </c>
      <c r="J61" s="28">
        <v>11360</v>
      </c>
      <c r="K61" s="19"/>
      <c r="L61" s="27">
        <v>11</v>
      </c>
      <c r="M61" s="7">
        <f>2772+1034+467+35+792+451+260+597+327+776+1582</f>
        <v>9093</v>
      </c>
      <c r="N61" s="28">
        <f>23060.5+7183+3670+700+2376+2273+1430+3390+1771.5+3246+11360</f>
        <v>60460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>
        <v>8</v>
      </c>
      <c r="H62" s="6">
        <v>1</v>
      </c>
      <c r="I62" s="7">
        <v>364</v>
      </c>
      <c r="J62" s="28">
        <v>2430</v>
      </c>
      <c r="K62" s="19"/>
      <c r="L62" s="27">
        <v>8</v>
      </c>
      <c r="M62" s="7">
        <f>796+708+467+329+60+87+264+364</f>
        <v>3075</v>
      </c>
      <c r="N62" s="28">
        <f>6339+5656+3753+2609+448+675+1816+2430</f>
        <v>23726</v>
      </c>
    </row>
    <row r="63" spans="1:14" ht="18.75" customHeigh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11</v>
      </c>
      <c r="H63" s="6">
        <v>4</v>
      </c>
      <c r="I63" s="7">
        <v>443</v>
      </c>
      <c r="J63" s="28">
        <v>2425</v>
      </c>
      <c r="K63" s="19"/>
      <c r="L63" s="27">
        <v>11</v>
      </c>
      <c r="M63" s="7">
        <f>1552+1090+669+166+430+252+1516+804+308+163+443</f>
        <v>7393</v>
      </c>
      <c r="N63" s="28">
        <f>12456+7990+4147+1031+2942.5+1687.5+5526.5+3841.5+1352.5+925+2425</f>
        <v>44324.5</v>
      </c>
    </row>
    <row r="64" spans="1:14" ht="18.75" customHeight="1">
      <c r="A64" s="15">
        <v>61</v>
      </c>
      <c r="B64" s="31" t="s">
        <v>109</v>
      </c>
      <c r="C64" s="32" t="s">
        <v>110</v>
      </c>
      <c r="D64" s="5">
        <v>38779</v>
      </c>
      <c r="E64" s="21">
        <v>10</v>
      </c>
      <c r="F64" s="19"/>
      <c r="G64" s="6">
        <v>8</v>
      </c>
      <c r="H64" s="6">
        <v>6</v>
      </c>
      <c r="I64" s="7">
        <v>1491</v>
      </c>
      <c r="J64" s="28">
        <v>5995.5</v>
      </c>
      <c r="K64" s="19"/>
      <c r="L64" s="27">
        <v>8</v>
      </c>
      <c r="M64" s="7">
        <f>2548+994+309+438+475+587+190+1491</f>
        <v>7032</v>
      </c>
      <c r="N64" s="28">
        <f>19635+7029.5+1939.5+1932.5+1425+2285+846+5995.5</f>
        <v>41088</v>
      </c>
    </row>
    <row r="65" spans="1:14" ht="18.75" customHeight="1">
      <c r="A65" s="15">
        <v>62</v>
      </c>
      <c r="B65" s="31" t="s">
        <v>111</v>
      </c>
      <c r="C65" s="32" t="s">
        <v>112</v>
      </c>
      <c r="D65" s="5">
        <v>38786</v>
      </c>
      <c r="E65" s="21">
        <v>6</v>
      </c>
      <c r="F65" s="19"/>
      <c r="G65" s="6"/>
      <c r="H65" s="6"/>
      <c r="I65" s="7"/>
      <c r="J65" s="28"/>
      <c r="K65" s="19"/>
      <c r="L65" s="27">
        <v>3</v>
      </c>
      <c r="M65" s="7">
        <f>1039+275+26</f>
        <v>1340</v>
      </c>
      <c r="N65" s="28">
        <f>9397.5+2137+188</f>
        <v>11722.5</v>
      </c>
    </row>
    <row r="66" spans="1:14" ht="18.75" customHeight="1">
      <c r="A66" s="15">
        <v>63</v>
      </c>
      <c r="B66" s="31" t="s">
        <v>113</v>
      </c>
      <c r="C66" s="32" t="s">
        <v>21</v>
      </c>
      <c r="D66" s="5">
        <v>38814</v>
      </c>
      <c r="E66" s="21">
        <v>14</v>
      </c>
      <c r="F66" s="19"/>
      <c r="G66" s="6">
        <v>3</v>
      </c>
      <c r="H66" s="6">
        <v>10</v>
      </c>
      <c r="I66" s="7">
        <v>1003</v>
      </c>
      <c r="J66" s="28">
        <v>6067.5</v>
      </c>
      <c r="K66" s="19"/>
      <c r="L66" s="27">
        <v>3</v>
      </c>
      <c r="M66" s="7">
        <f>4620+1821+1003</f>
        <v>7444</v>
      </c>
      <c r="N66" s="28">
        <f>43111+13278+6067.5</f>
        <v>62456.5</v>
      </c>
    </row>
    <row r="67" spans="1:14" ht="18.75" customHeight="1" thickBot="1">
      <c r="A67" s="15">
        <v>64</v>
      </c>
      <c r="B67" s="31" t="s">
        <v>115</v>
      </c>
      <c r="C67" s="32" t="s">
        <v>116</v>
      </c>
      <c r="D67" s="5">
        <v>38828</v>
      </c>
      <c r="E67" s="21">
        <v>6</v>
      </c>
      <c r="F67" s="19"/>
      <c r="G67" s="6">
        <v>1</v>
      </c>
      <c r="H67" s="6">
        <v>6</v>
      </c>
      <c r="I67" s="7">
        <v>1055</v>
      </c>
      <c r="J67" s="28">
        <v>8964</v>
      </c>
      <c r="K67" s="19"/>
      <c r="L67" s="27">
        <v>1</v>
      </c>
      <c r="M67" s="7">
        <f>1055</f>
        <v>1055</v>
      </c>
      <c r="N67" s="28">
        <f>8964</f>
        <v>8964</v>
      </c>
    </row>
    <row r="68" spans="2:14" ht="19.5" customHeight="1" thickBot="1">
      <c r="B68" s="60" t="s">
        <v>7</v>
      </c>
      <c r="C68" s="66"/>
      <c r="D68" s="66"/>
      <c r="E68" s="11">
        <f>SUM(E4:E67)</f>
        <v>377</v>
      </c>
      <c r="F68" s="17"/>
      <c r="G68" s="16"/>
      <c r="H68" s="11">
        <f>SUM(H4:H67)</f>
        <v>45</v>
      </c>
      <c r="I68" s="11">
        <f>SUM(I4:I67)</f>
        <v>8497</v>
      </c>
      <c r="J68" s="30">
        <f>SUM(J4:J67)</f>
        <v>47191.75</v>
      </c>
      <c r="K68" s="17"/>
      <c r="L68" s="11"/>
      <c r="M68" s="11">
        <f>SUM(M4:M67)</f>
        <v>691200</v>
      </c>
      <c r="N68" s="30">
        <f>SUM(N4:N67)</f>
        <v>4023145.8</v>
      </c>
    </row>
  </sheetData>
  <mergeCells count="4">
    <mergeCell ref="L2:N2"/>
    <mergeCell ref="B68:D68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2006-04-28T11:51:17Z</cp:lastPrinted>
  <dcterms:created xsi:type="dcterms:W3CDTF">2004-03-26T15:51:12Z</dcterms:created>
  <dcterms:modified xsi:type="dcterms:W3CDTF">2006-04-28T12:17:13Z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1332106594</vt:i4>
  </property>
  <property fmtid="{D5CDD505-2E9C-101B-9397-08002B2CF9AE}" pid="3" name="_EmailSubject">
    <vt:lpwstr>Bir Film 2006/17.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