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May,26 - 28 (we22)" sheetId="1" r:id="rId1"/>
    <sheet name="May,22 - 28 (TOP 22)" sheetId="2" r:id="rId2"/>
    <sheet name="Distributor Master" sheetId="3" r:id="rId3"/>
  </sheets>
  <externalReferences>
    <externalReference r:id="rId6"/>
  </externalReferences>
  <definedNames>
    <definedName name="_xlnm.Print_Area" localSheetId="1">'May,22 - 28 (TOP 22)'!$A$1:$X$27</definedName>
    <definedName name="_xlnm.Print_Area" localSheetId="0">'May,26 - 28 (we22)'!$A$1:$X$74</definedName>
  </definedNames>
  <calcPr fullCalcOnLoad="1"/>
</workbook>
</file>

<file path=xl/sharedStrings.xml><?xml version="1.0" encoding="utf-8"?>
<sst xmlns="http://schemas.openxmlformats.org/spreadsheetml/2006/main" count="335" uniqueCount="149">
  <si>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</si>
  <si>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</si>
  <si>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</si>
  <si>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</si>
  <si>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</si>
  <si>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</si>
  <si>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</si>
  <si>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</si>
  <si>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</si>
  <si>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</si>
  <si>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</si>
  <si>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</si>
  <si>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</si>
  <si>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</si>
  <si>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</si>
  <si>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</si>
  <si>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</si>
  <si>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</si>
  <si>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</si>
  <si>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</si>
  <si>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</si>
  <si>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</si>
  <si>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WEEKEND NO:                                    PERIOD:</t>
  </si>
  <si>
    <t>BAMBI 2</t>
  </si>
  <si>
    <t>WB</t>
  </si>
  <si>
    <t>OZEN</t>
  </si>
  <si>
    <t>WARNER BROS.</t>
  </si>
  <si>
    <t>UIP</t>
  </si>
  <si>
    <t>CHANTIER</t>
  </si>
  <si>
    <t>G.B.O.</t>
  </si>
  <si>
    <t>CHICKEN LITTLE</t>
  </si>
  <si>
    <t>BIR FILM</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</si>
  <si>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</si>
  <si>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</si>
  <si>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</si>
  <si>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</si>
  <si>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</si>
  <si>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</si>
  <si>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</si>
  <si>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</si>
  <si>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</si>
  <si>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</si>
  <si>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</si>
  <si>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</si>
  <si>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BROKEBACK MOUNTAIN</t>
  </si>
  <si>
    <t>CAPOTE</t>
  </si>
  <si>
    <t>BASIC INSTINCT 2</t>
  </si>
  <si>
    <t>CASANOVA</t>
  </si>
  <si>
    <t>LE GRAND VOYAGE</t>
  </si>
  <si>
    <t>WALLACE &amp; GROMITE</t>
  </si>
  <si>
    <t>UNP</t>
  </si>
  <si>
    <t>C2 PICTURES</t>
  </si>
  <si>
    <t>GEN</t>
  </si>
  <si>
    <t>TIGLON</t>
  </si>
  <si>
    <t>FOX</t>
  </si>
  <si>
    <t>BUENA VISTA</t>
  </si>
  <si>
    <t>ALTIOKLAR</t>
  </si>
  <si>
    <t>FILMPOP</t>
  </si>
  <si>
    <t>JOYEUX NOEL</t>
  </si>
  <si>
    <t>FILMS DIST.</t>
  </si>
  <si>
    <t>COLUMBIA</t>
  </si>
  <si>
    <t>UNIVERSAL</t>
  </si>
  <si>
    <t>PRA</t>
  </si>
  <si>
    <t>PARAMOUNT</t>
  </si>
  <si>
    <t>CELLULOID</t>
  </si>
  <si>
    <t>FIDA</t>
  </si>
  <si>
    <t>R FILM</t>
  </si>
  <si>
    <t>Company</t>
  </si>
  <si>
    <t>WILD BUNCH</t>
  </si>
  <si>
    <t>ASK THE DUST</t>
  </si>
  <si>
    <t>MADAGASCAR</t>
  </si>
  <si>
    <t>Weekly Movie Magazine Antrakt  Presents - Haftalık Antrakt Sinema Gazetesi Sunar</t>
  </si>
  <si>
    <t>LUCKY NUMBER SLEVIN</t>
  </si>
  <si>
    <t>DESCENT, THE</t>
  </si>
  <si>
    <t>OZEN - UMUT</t>
  </si>
  <si>
    <t>EIGHT BELOW</t>
  </si>
  <si>
    <t>WHEN A STRANGER CALLS</t>
  </si>
  <si>
    <t>SLITHER</t>
  </si>
  <si>
    <t>WEEKEND BOX OFFICE &amp; ADMISSION REPORT</t>
  </si>
  <si>
    <t>TOP ALL</t>
  </si>
  <si>
    <t>INSIDE MAN</t>
  </si>
  <si>
    <t>FINAL DESTINATION 3</t>
  </si>
  <si>
    <t>TWO FOR THE MONEY</t>
  </si>
  <si>
    <t>DATE MOVIE</t>
  </si>
  <si>
    <t>MISSION IMPOSSIBLE 3</t>
  </si>
  <si>
    <t>MATADOR</t>
  </si>
  <si>
    <t>ANNE YA DA LEYLA</t>
  </si>
  <si>
    <t>SINEMA AJANS</t>
  </si>
  <si>
    <t>AVSAR FILM</t>
  </si>
  <si>
    <t>MERCHANT OF VENICE</t>
  </si>
  <si>
    <t>NEW FILMS</t>
  </si>
  <si>
    <t>WORLD'S FASTEST INDIAN</t>
  </si>
  <si>
    <t>ALLEGRO</t>
  </si>
  <si>
    <t>TOP 20</t>
  </si>
  <si>
    <t>TÜRKİYE'S WEEKEND MARKET DATAS</t>
  </si>
  <si>
    <t>DA VINCI CODE</t>
  </si>
  <si>
    <t>KISIK ATESTE 15 DAKIKA</t>
  </si>
  <si>
    <t>MEDYAPIM</t>
  </si>
  <si>
    <t>LE TEMPS QUI RESTE</t>
  </si>
  <si>
    <t>PYRAMIDE</t>
  </si>
  <si>
    <t>WEEKEND: 22       26 - 28 MAY' 2006</t>
  </si>
  <si>
    <t>WEEKEND: 20     26 - 28 MAY' 2006</t>
  </si>
  <si>
    <t>X MEN 3:THE LAST STAND</t>
  </si>
  <si>
    <t>ICE AGE 2; THE MELTDOWN</t>
  </si>
  <si>
    <t>DERAILED</t>
  </si>
  <si>
    <t>ETERNAL SUNSHINE OF THE SPOTLESS MIND</t>
  </si>
  <si>
    <t>CINEMEDYA - FOCUS</t>
  </si>
  <si>
    <t>THE HILL HAVE EYES</t>
  </si>
  <si>
    <t>SHE'S THE MAN</t>
  </si>
  <si>
    <t>COMBIEN TU M'AMIES</t>
  </si>
  <si>
    <t>UMUT SANAT</t>
  </si>
  <si>
    <t>IUNIVERSAL</t>
  </si>
  <si>
    <t>DABBE</t>
  </si>
  <si>
    <t>J PLAN</t>
  </si>
  <si>
    <t xml:space="preserve">THE WILD   </t>
  </si>
  <si>
    <t>HOODWINKED</t>
  </si>
  <si>
    <t>MEDYAVIZYON</t>
  </si>
  <si>
    <t>WEINSTEIN CO.</t>
  </si>
  <si>
    <t>HARRY POTTER 4</t>
  </si>
  <si>
    <t>CHARLIE &amp; THE CHOCOLATE FACTORY</t>
  </si>
  <si>
    <t>RED SHOES</t>
  </si>
  <si>
    <t>CINECLICK ASIA</t>
  </si>
  <si>
    <t>ROAD TO GUANTANAMO, THE</t>
  </si>
  <si>
    <t>35 MILIM</t>
  </si>
  <si>
    <t>PI FILM</t>
  </si>
  <si>
    <t>ORGANIZE ISLER</t>
  </si>
  <si>
    <t>KENDA</t>
  </si>
  <si>
    <t>BKM</t>
  </si>
  <si>
    <t>BEYZA NIN KADINLARI</t>
  </si>
  <si>
    <t>BABAM VE OĞLUM</t>
  </si>
  <si>
    <t>HACIVAT KARAGOZ NEDEN OLDURULDU?</t>
  </si>
  <si>
    <t>IFR</t>
  </si>
  <si>
    <t>UPSIDE UNGER</t>
  </si>
  <si>
    <t>MEDIA 8</t>
  </si>
  <si>
    <t>KORKUYORUM ANNE</t>
  </si>
  <si>
    <t>ATLANTIK</t>
  </si>
  <si>
    <t>SYRIANA</t>
  </si>
  <si>
    <t>CERTI BAMBINI</t>
  </si>
  <si>
    <t>BELGE FILM</t>
  </si>
  <si>
    <t>CACHE</t>
  </si>
  <si>
    <t>KURTLAR VADISI IRAK</t>
  </si>
  <si>
    <t>PANA</t>
  </si>
  <si>
    <t>NARNIA</t>
  </si>
  <si>
    <t>ACACIA</t>
  </si>
  <si>
    <t>SEX &amp; PHILOSOPHY</t>
  </si>
  <si>
    <t>CRY_WOLF</t>
  </si>
  <si>
    <t>FOCUS</t>
  </si>
  <si>
    <t>DREAM WORKS</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</si>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</sst>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40">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b/>
      <sz val="10"/>
      <color indexed="9"/>
      <name val="Trebuchet MS"/>
      <family val="2"/>
    </font>
    <font>
      <sz val="15"/>
      <name val="Batang"/>
      <family val="1"/>
    </font>
    <font>
      <sz val="15"/>
      <name val="Arial"/>
      <family val="2"/>
    </font>
    <font>
      <b/>
      <sz val="15"/>
      <name val="Batang"/>
      <family val="1"/>
    </font>
    <font>
      <b/>
      <sz val="15"/>
      <name val="Arial"/>
      <family val="0"/>
    </font>
    <font>
      <b/>
      <sz val="15"/>
      <color indexed="10"/>
      <name val="Arial"/>
      <family val="2"/>
    </font>
  </fonts>
  <fills count="8">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44"/>
        <bgColor indexed="64"/>
      </patternFill>
    </fill>
    <fill>
      <patternFill patternType="solid">
        <fgColor indexed="12"/>
        <bgColor indexed="64"/>
      </patternFill>
    </fill>
  </fills>
  <borders count="41">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hair"/>
      <right style="hair"/>
      <top style="medium"/>
      <bottom style="hair"/>
    </border>
    <border>
      <left style="hair"/>
      <right style="hair"/>
      <top style="hair"/>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medium"/>
      <right>
        <color indexed="63"/>
      </right>
      <top style="hair"/>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hair"/>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0" fontId="11" fillId="0" borderId="4" xfId="0" applyFont="1" applyFill="1" applyBorder="1" applyAlignment="1" applyProtection="1">
      <alignment vertical="center"/>
      <protection locked="0"/>
    </xf>
    <xf numFmtId="172" fontId="11" fillId="0" borderId="4" xfId="21" applyNumberFormat="1" applyFont="1" applyFill="1" applyBorder="1" applyAlignment="1" applyProtection="1">
      <alignment horizontal="right" vertical="center"/>
      <protection/>
    </xf>
    <xf numFmtId="172" fontId="11" fillId="0" borderId="4" xfId="0" applyNumberFormat="1" applyFont="1" applyFill="1" applyBorder="1" applyAlignment="1">
      <alignment horizontal="right" vertical="center"/>
    </xf>
    <xf numFmtId="0" fontId="11" fillId="0" borderId="5" xfId="0" applyFont="1" applyFill="1" applyBorder="1" applyAlignment="1" applyProtection="1">
      <alignment vertical="center"/>
      <protection locked="0"/>
    </xf>
    <xf numFmtId="175" fontId="12" fillId="0" borderId="0" xfId="0" applyNumberFormat="1" applyFont="1" applyAlignment="1" applyProtection="1">
      <alignment vertical="center"/>
      <protection locked="0"/>
    </xf>
    <xf numFmtId="0" fontId="22" fillId="0" borderId="0" xfId="0" applyFont="1" applyFill="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vertical="center"/>
      <protection/>
    </xf>
    <xf numFmtId="172" fontId="11" fillId="0" borderId="6" xfId="21" applyNumberFormat="1" applyFont="1" applyFill="1" applyBorder="1" applyAlignment="1" applyProtection="1">
      <alignment horizontal="right" vertical="center"/>
      <protection/>
    </xf>
    <xf numFmtId="0" fontId="22" fillId="0" borderId="0" xfId="0" applyFont="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19" fillId="0" borderId="4" xfId="0" applyFont="1" applyBorder="1" applyAlignment="1" applyProtection="1">
      <alignment horizontal="right" vertical="center"/>
      <protection/>
    </xf>
    <xf numFmtId="0" fontId="25" fillId="0" borderId="7"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6" fillId="0" borderId="7" xfId="0" applyFont="1" applyBorder="1" applyAlignment="1" applyProtection="1">
      <alignment horizontal="right" vertical="center"/>
      <protection/>
    </xf>
    <xf numFmtId="0" fontId="15" fillId="2" borderId="8" xfId="0" applyFont="1" applyFill="1" applyBorder="1" applyAlignment="1" applyProtection="1">
      <alignment horizontal="center" vertical="center"/>
      <protection/>
    </xf>
    <xf numFmtId="3" fontId="15" fillId="2" borderId="8" xfId="0" applyNumberFormat="1" applyFont="1" applyFill="1" applyBorder="1" applyAlignment="1" applyProtection="1">
      <alignment horizontal="center" vertical="center"/>
      <protection/>
    </xf>
    <xf numFmtId="175" fontId="15" fillId="2" borderId="8" xfId="0" applyNumberFormat="1" applyFont="1" applyFill="1" applyBorder="1" applyAlignment="1" applyProtection="1">
      <alignment vertical="center"/>
      <protection/>
    </xf>
    <xf numFmtId="172" fontId="15" fillId="2" borderId="8" xfId="0" applyNumberFormat="1" applyFont="1" applyFill="1" applyBorder="1" applyAlignment="1" applyProtection="1">
      <alignment vertical="center"/>
      <protection/>
    </xf>
    <xf numFmtId="172" fontId="15" fillId="2" borderId="8" xfId="0" applyNumberFormat="1" applyFont="1" applyFill="1" applyBorder="1" applyAlignment="1" applyProtection="1">
      <alignment horizontal="right" vertical="center"/>
      <protection/>
    </xf>
    <xf numFmtId="169" fontId="15" fillId="2" borderId="8" xfId="0" applyNumberFormat="1" applyFont="1" applyFill="1" applyBorder="1" applyAlignment="1" applyProtection="1">
      <alignment vertical="center"/>
      <protection/>
    </xf>
    <xf numFmtId="176" fontId="15" fillId="2" borderId="8" xfId="21" applyNumberFormat="1" applyFont="1" applyFill="1" applyBorder="1" applyAlignment="1" applyProtection="1">
      <alignment vertical="center"/>
      <protection/>
    </xf>
    <xf numFmtId="1" fontId="15" fillId="2" borderId="8" xfId="0" applyNumberFormat="1" applyFont="1" applyFill="1" applyBorder="1" applyAlignment="1" applyProtection="1">
      <alignment horizontal="center" vertical="center"/>
      <protection/>
    </xf>
    <xf numFmtId="170" fontId="15" fillId="2" borderId="9" xfId="0" applyNumberFormat="1" applyFont="1" applyFill="1" applyBorder="1" applyAlignment="1" applyProtection="1">
      <alignment vertical="center"/>
      <protection/>
    </xf>
    <xf numFmtId="0" fontId="11" fillId="0" borderId="4" xfId="0" applyFont="1" applyFill="1" applyBorder="1" applyAlignment="1">
      <alignment horizontal="center" vertical="center"/>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72" fontId="11" fillId="0" borderId="4" xfId="15" applyNumberFormat="1" applyFont="1" applyFill="1" applyBorder="1" applyAlignment="1">
      <alignment horizontal="right" vertical="center"/>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75" fontId="15" fillId="2" borderId="8" xfId="0" applyNumberFormat="1" applyFont="1" applyFill="1" applyBorder="1" applyAlignment="1" applyProtection="1">
      <alignment horizontal="right" vertical="center"/>
      <protection/>
    </xf>
    <xf numFmtId="0" fontId="10" fillId="0" borderId="7" xfId="0" applyFont="1" applyFill="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14" fillId="0" borderId="10" xfId="0" applyFont="1" applyBorder="1" applyAlignment="1" applyProtection="1">
      <alignment vertical="center"/>
      <protection/>
    </xf>
    <xf numFmtId="174" fontId="14" fillId="0" borderId="10" xfId="0" applyNumberFormat="1" applyFont="1" applyBorder="1" applyAlignment="1" applyProtection="1">
      <alignment horizontal="center" vertical="center"/>
      <protection/>
    </xf>
    <xf numFmtId="0" fontId="14" fillId="0" borderId="10" xfId="0" applyFont="1" applyBorder="1" applyAlignment="1" applyProtection="1">
      <alignment horizontal="left" vertical="center"/>
      <protection/>
    </xf>
    <xf numFmtId="0" fontId="14" fillId="0" borderId="10" xfId="0" applyFont="1" applyBorder="1" applyAlignment="1" applyProtection="1">
      <alignment horizontal="center" vertical="center"/>
      <protection/>
    </xf>
    <xf numFmtId="175" fontId="14" fillId="0" borderId="10" xfId="15" applyNumberFormat="1" applyFont="1" applyBorder="1" applyAlignment="1" applyProtection="1">
      <alignment vertical="center"/>
      <protection/>
    </xf>
    <xf numFmtId="172" fontId="14" fillId="0" borderId="10" xfId="15" applyNumberFormat="1" applyFont="1" applyBorder="1" applyAlignment="1" applyProtection="1">
      <alignment vertical="center"/>
      <protection/>
    </xf>
    <xf numFmtId="175" fontId="21" fillId="0" borderId="10" xfId="15" applyNumberFormat="1" applyFont="1" applyFill="1" applyBorder="1" applyAlignment="1" applyProtection="1">
      <alignment vertical="center"/>
      <protection/>
    </xf>
    <xf numFmtId="172" fontId="14" fillId="0" borderId="10" xfId="15" applyNumberFormat="1" applyFont="1" applyFill="1" applyBorder="1" applyAlignment="1" applyProtection="1">
      <alignment vertical="center"/>
      <protection/>
    </xf>
    <xf numFmtId="172" fontId="14" fillId="0" borderId="10" xfId="15" applyNumberFormat="1" applyFont="1" applyBorder="1" applyAlignment="1" applyProtection="1">
      <alignment horizontal="right" vertical="center"/>
      <protection/>
    </xf>
    <xf numFmtId="169" fontId="14" fillId="0" borderId="10" xfId="15" applyNumberFormat="1" applyFont="1" applyBorder="1" applyAlignment="1" applyProtection="1">
      <alignment vertical="center"/>
      <protection/>
    </xf>
    <xf numFmtId="170" fontId="14" fillId="0" borderId="10"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1" fillId="0" borderId="4" xfId="0" applyFont="1" applyFill="1" applyBorder="1" applyAlignment="1">
      <alignment vertical="center"/>
    </xf>
    <xf numFmtId="0" fontId="19" fillId="0" borderId="11" xfId="0" applyFont="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0" borderId="13" xfId="0" applyBorder="1" applyAlignment="1">
      <alignment vertical="center" wrapText="1"/>
    </xf>
    <xf numFmtId="0" fontId="0" fillId="0" borderId="0" xfId="0" applyBorder="1" applyAlignment="1">
      <alignment vertical="center" wrapText="1"/>
    </xf>
    <xf numFmtId="0" fontId="33" fillId="0" borderId="14" xfId="0" applyFont="1" applyBorder="1" applyAlignment="1">
      <alignment horizontal="center" vertical="center" wrapText="1"/>
    </xf>
    <xf numFmtId="0" fontId="11" fillId="0" borderId="5" xfId="0" applyFont="1" applyFill="1" applyBorder="1" applyAlignment="1" applyProtection="1">
      <alignment horizontal="center" vertical="center"/>
      <protection locked="0"/>
    </xf>
    <xf numFmtId="0" fontId="10" fillId="0" borderId="15" xfId="0" applyFont="1" applyBorder="1" applyAlignment="1" applyProtection="1">
      <alignment vertical="center"/>
      <protection/>
    </xf>
    <xf numFmtId="0" fontId="10" fillId="0" borderId="16" xfId="0" applyFont="1" applyFill="1" applyBorder="1" applyAlignment="1" applyProtection="1">
      <alignment vertical="center"/>
      <protection/>
    </xf>
    <xf numFmtId="0" fontId="7" fillId="0" borderId="16"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8" xfId="0" applyFont="1" applyFill="1" applyBorder="1" applyAlignment="1" applyProtection="1">
      <alignment horizontal="center" vertical="center"/>
      <protection/>
    </xf>
    <xf numFmtId="174" fontId="11" fillId="0" borderId="4" xfId="0" applyNumberFormat="1" applyFont="1" applyFill="1" applyBorder="1" applyAlignment="1" applyProtection="1">
      <alignment horizontal="center" vertical="center"/>
      <protection locked="0"/>
    </xf>
    <xf numFmtId="174" fontId="11" fillId="0" borderId="4" xfId="0" applyNumberFormat="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175" fontId="11" fillId="0" borderId="4" xfId="15" applyNumberFormat="1" applyFont="1" applyFill="1" applyBorder="1" applyAlignment="1" applyProtection="1">
      <alignment horizontal="right" vertical="center"/>
      <protection locked="0"/>
    </xf>
    <xf numFmtId="172" fontId="11" fillId="0" borderId="4" xfId="15" applyNumberFormat="1" applyFont="1" applyFill="1" applyBorder="1" applyAlignment="1" applyProtection="1">
      <alignment horizontal="right" vertical="center"/>
      <protection locked="0"/>
    </xf>
    <xf numFmtId="175" fontId="11" fillId="0" borderId="4" xfId="15" applyNumberFormat="1" applyFont="1" applyFill="1" applyBorder="1" applyAlignment="1" applyProtection="1">
      <alignment horizontal="right" vertical="center"/>
      <protection/>
    </xf>
    <xf numFmtId="172" fontId="11" fillId="0" borderId="4" xfId="15" applyNumberFormat="1" applyFont="1" applyFill="1" applyBorder="1" applyAlignment="1" applyProtection="1">
      <alignment horizontal="right" vertical="center"/>
      <protection/>
    </xf>
    <xf numFmtId="174" fontId="11" fillId="0" borderId="4" xfId="0" applyNumberFormat="1" applyFont="1" applyFill="1" applyBorder="1" applyAlignment="1">
      <alignment horizontal="center" vertical="center"/>
    </xf>
    <xf numFmtId="167"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175" fontId="11" fillId="0" borderId="4" xfId="15" applyNumberFormat="1" applyFont="1" applyFill="1" applyBorder="1" applyAlignment="1">
      <alignment horizontal="right" vertical="center"/>
    </xf>
    <xf numFmtId="175" fontId="11" fillId="0" borderId="4" xfId="0" applyNumberFormat="1" applyFont="1" applyFill="1" applyBorder="1" applyAlignment="1">
      <alignment horizontal="right" vertical="center"/>
    </xf>
    <xf numFmtId="178" fontId="11" fillId="0" borderId="4" xfId="0" applyNumberFormat="1" applyFont="1" applyFill="1" applyBorder="1" applyAlignment="1">
      <alignment horizontal="left" vertical="center"/>
    </xf>
    <xf numFmtId="174" fontId="11" fillId="0" borderId="5" xfId="0" applyNumberFormat="1" applyFont="1" applyFill="1" applyBorder="1" applyAlignment="1" applyProtection="1">
      <alignment horizontal="center" vertical="center"/>
      <protection locked="0"/>
    </xf>
    <xf numFmtId="174" fontId="11" fillId="0" borderId="5" xfId="0" applyNumberFormat="1"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175" fontId="11" fillId="0" borderId="5" xfId="15" applyNumberFormat="1" applyFont="1" applyFill="1" applyBorder="1" applyAlignment="1" applyProtection="1">
      <alignment horizontal="right" vertical="center"/>
      <protection locked="0"/>
    </xf>
    <xf numFmtId="172" fontId="11" fillId="0" borderId="5" xfId="15" applyNumberFormat="1" applyFont="1" applyFill="1" applyBorder="1" applyAlignment="1" applyProtection="1">
      <alignment horizontal="right" vertical="center"/>
      <protection locked="0"/>
    </xf>
    <xf numFmtId="172" fontId="11" fillId="0" borderId="5" xfId="15" applyNumberFormat="1" applyFont="1" applyFill="1" applyBorder="1" applyAlignment="1" applyProtection="1">
      <alignment horizontal="right" vertical="center"/>
      <protection/>
    </xf>
    <xf numFmtId="172" fontId="11" fillId="0" borderId="5" xfId="21" applyNumberFormat="1" applyFont="1" applyFill="1" applyBorder="1" applyAlignment="1" applyProtection="1">
      <alignment horizontal="right" vertical="center"/>
      <protection/>
    </xf>
    <xf numFmtId="169" fontId="11" fillId="0" borderId="19" xfId="21" applyNumberFormat="1" applyFont="1" applyFill="1" applyBorder="1" applyAlignment="1" applyProtection="1">
      <alignment horizontal="right" vertical="center"/>
      <protection/>
    </xf>
    <xf numFmtId="169" fontId="11" fillId="0" borderId="20" xfId="21" applyNumberFormat="1" applyFont="1" applyFill="1" applyBorder="1" applyAlignment="1" applyProtection="1">
      <alignment horizontal="right" vertical="center"/>
      <protection/>
    </xf>
    <xf numFmtId="0" fontId="11" fillId="0" borderId="6" xfId="0" applyFont="1" applyFill="1" applyBorder="1" applyAlignment="1">
      <alignment horizontal="left" vertical="center"/>
    </xf>
    <xf numFmtId="172" fontId="11" fillId="0" borderId="6" xfId="15" applyNumberFormat="1" applyFont="1" applyFill="1" applyBorder="1" applyAlignment="1">
      <alignment horizontal="right" vertical="center"/>
    </xf>
    <xf numFmtId="175" fontId="11" fillId="0" borderId="6" xfId="15" applyNumberFormat="1" applyFont="1" applyFill="1" applyBorder="1" applyAlignment="1">
      <alignment horizontal="right" vertical="center"/>
    </xf>
    <xf numFmtId="0" fontId="19" fillId="0" borderId="0" xfId="0" applyFont="1" applyAlignment="1" applyProtection="1">
      <alignment horizontal="center" vertical="center"/>
      <protection/>
    </xf>
    <xf numFmtId="0" fontId="11" fillId="3" borderId="4" xfId="0" applyFont="1" applyFill="1" applyBorder="1" applyAlignment="1">
      <alignment/>
    </xf>
    <xf numFmtId="0" fontId="11" fillId="3" borderId="4" xfId="0" applyFont="1" applyFill="1" applyBorder="1" applyAlignment="1">
      <alignment horizontal="center" vertical="center" wrapText="1"/>
    </xf>
    <xf numFmtId="165" fontId="11" fillId="3" borderId="4" xfId="15" applyNumberFormat="1" applyFont="1" applyFill="1" applyBorder="1" applyAlignment="1">
      <alignment horizontal="center"/>
    </xf>
    <xf numFmtId="165" fontId="11" fillId="3" borderId="4" xfId="15" applyNumberFormat="1" applyFont="1" applyFill="1" applyBorder="1" applyAlignment="1">
      <alignment horizontal="center" vertical="center" wrapText="1"/>
    </xf>
    <xf numFmtId="0" fontId="20" fillId="3" borderId="4" xfId="0" applyFont="1" applyFill="1" applyBorder="1" applyAlignment="1">
      <alignment horizontal="center"/>
    </xf>
    <xf numFmtId="0" fontId="20" fillId="3" borderId="4" xfId="0" applyFont="1" applyFill="1" applyBorder="1" applyAlignment="1">
      <alignment/>
    </xf>
    <xf numFmtId="167" fontId="20" fillId="3" borderId="4" xfId="0" applyNumberFormat="1" applyFont="1" applyFill="1" applyBorder="1" applyAlignment="1">
      <alignment horizontal="center"/>
    </xf>
    <xf numFmtId="165" fontId="20" fillId="3" borderId="4" xfId="15" applyNumberFormat="1" applyFont="1" applyFill="1" applyBorder="1" applyAlignment="1">
      <alignment horizontal="center"/>
    </xf>
    <xf numFmtId="0" fontId="20" fillId="3" borderId="4" xfId="15" applyFont="1" applyFill="1" applyBorder="1" applyAlignment="1">
      <alignment horizontal="center"/>
    </xf>
    <xf numFmtId="0" fontId="20" fillId="3" borderId="4" xfId="21" applyFont="1" applyFill="1" applyBorder="1" applyAlignment="1">
      <alignment horizontal="center"/>
    </xf>
    <xf numFmtId="0" fontId="11" fillId="3" borderId="4" xfId="0" applyFont="1" applyFill="1" applyBorder="1" applyAlignment="1">
      <alignment horizontal="center"/>
    </xf>
    <xf numFmtId="167" fontId="11" fillId="3" borderId="4" xfId="0" applyNumberFormat="1" applyFont="1" applyFill="1" applyBorder="1" applyAlignment="1">
      <alignment horizontal="center"/>
    </xf>
    <xf numFmtId="43" fontId="11" fillId="3" borderId="4" xfId="15" applyFont="1" applyFill="1" applyBorder="1" applyAlignment="1">
      <alignment horizontal="center"/>
    </xf>
    <xf numFmtId="9" fontId="11" fillId="3" borderId="4" xfId="21" applyFont="1" applyFill="1" applyBorder="1" applyAlignment="1">
      <alignment horizontal="center"/>
    </xf>
    <xf numFmtId="43" fontId="20" fillId="3" borderId="4" xfId="15" applyFont="1" applyFill="1" applyBorder="1" applyAlignment="1">
      <alignment horizontal="center"/>
    </xf>
    <xf numFmtId="9" fontId="20" fillId="3" borderId="4" xfId="21" applyFont="1" applyFill="1" applyBorder="1" applyAlignment="1">
      <alignment horizontal="center"/>
    </xf>
    <xf numFmtId="167" fontId="11" fillId="3" borderId="4" xfId="0" applyNumberFormat="1" applyFont="1" applyFill="1" applyBorder="1" applyAlignment="1">
      <alignment/>
    </xf>
    <xf numFmtId="165" fontId="11" fillId="3" borderId="4" xfId="15" applyNumberFormat="1" applyFont="1" applyFill="1" applyBorder="1" applyAlignment="1">
      <alignment/>
    </xf>
    <xf numFmtId="0" fontId="17" fillId="0" borderId="0" xfId="0" applyFont="1" applyAlignment="1">
      <alignment horizontal="left" vertical="center" wrapText="1"/>
    </xf>
    <xf numFmtId="169" fontId="11" fillId="0" borderId="4" xfId="21" applyNumberFormat="1" applyFont="1" applyFill="1" applyBorder="1" applyAlignment="1" applyProtection="1">
      <alignment horizontal="right" vertical="center"/>
      <protection/>
    </xf>
    <xf numFmtId="176" fontId="11" fillId="0" borderId="4" xfId="21" applyNumberFormat="1" applyFont="1" applyFill="1" applyBorder="1" applyAlignment="1" applyProtection="1">
      <alignment vertical="center"/>
      <protection/>
    </xf>
    <xf numFmtId="176" fontId="11" fillId="0" borderId="4" xfId="21" applyNumberFormat="1" applyFont="1" applyFill="1" applyBorder="1" applyAlignment="1">
      <alignment vertical="center"/>
    </xf>
    <xf numFmtId="169" fontId="11" fillId="0" borderId="4" xfId="0" applyNumberFormat="1" applyFont="1" applyFill="1" applyBorder="1" applyAlignment="1">
      <alignment horizontal="right" vertical="center"/>
    </xf>
    <xf numFmtId="169" fontId="11" fillId="0" borderId="4" xfId="15" applyNumberFormat="1" applyFont="1" applyFill="1" applyBorder="1" applyAlignment="1">
      <alignment horizontal="right" vertical="center"/>
    </xf>
    <xf numFmtId="0" fontId="30" fillId="4" borderId="2"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17" fillId="0" borderId="0" xfId="0" applyFont="1" applyAlignment="1" applyProtection="1">
      <alignment horizontal="left" vertical="center" wrapText="1"/>
      <protection locked="0"/>
    </xf>
    <xf numFmtId="175" fontId="11" fillId="0" borderId="4" xfId="21" applyNumberFormat="1" applyFont="1" applyFill="1" applyBorder="1" applyAlignment="1" applyProtection="1">
      <alignment horizontal="right" vertical="center"/>
      <protection/>
    </xf>
    <xf numFmtId="169" fontId="11" fillId="0" borderId="5" xfId="21" applyNumberFormat="1" applyFont="1" applyFill="1" applyBorder="1" applyAlignment="1" applyProtection="1">
      <alignment horizontal="right" vertical="center"/>
      <protection/>
    </xf>
    <xf numFmtId="176" fontId="11" fillId="0" borderId="5" xfId="21" applyNumberFormat="1" applyFont="1" applyFill="1" applyBorder="1" applyAlignment="1" applyProtection="1">
      <alignment vertical="center"/>
      <protection/>
    </xf>
    <xf numFmtId="169" fontId="11" fillId="0" borderId="20" xfId="15" applyNumberFormat="1" applyFont="1" applyFill="1" applyBorder="1" applyAlignment="1">
      <alignment horizontal="right" vertical="center"/>
    </xf>
    <xf numFmtId="0" fontId="11" fillId="0" borderId="6" xfId="0" applyFont="1" applyFill="1" applyBorder="1" applyAlignment="1" applyProtection="1">
      <alignment vertical="center"/>
      <protection locked="0"/>
    </xf>
    <xf numFmtId="174" fontId="11" fillId="0" borderId="6"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center"/>
      <protection locked="0"/>
    </xf>
    <xf numFmtId="0" fontId="11" fillId="0" borderId="6" xfId="0" applyFont="1" applyFill="1" applyBorder="1" applyAlignment="1" applyProtection="1">
      <alignment horizontal="center" vertical="center"/>
      <protection locked="0"/>
    </xf>
    <xf numFmtId="169" fontId="11" fillId="0" borderId="6" xfId="21" applyNumberFormat="1" applyFont="1" applyFill="1" applyBorder="1" applyAlignment="1" applyProtection="1">
      <alignment horizontal="right" vertical="center"/>
      <protection/>
    </xf>
    <xf numFmtId="176" fontId="11" fillId="0" borderId="6" xfId="21" applyNumberFormat="1" applyFont="1" applyFill="1" applyBorder="1" applyAlignment="1">
      <alignment vertical="center"/>
    </xf>
    <xf numFmtId="169" fontId="11" fillId="0" borderId="21" xfId="15" applyNumberFormat="1" applyFont="1" applyFill="1" applyBorder="1" applyAlignment="1">
      <alignment horizontal="right" vertical="center"/>
    </xf>
    <xf numFmtId="0" fontId="10" fillId="0" borderId="22" xfId="0" applyFont="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wrapText="1"/>
      <protection/>
    </xf>
    <xf numFmtId="0" fontId="10" fillId="0" borderId="23" xfId="0" applyFont="1" applyBorder="1" applyAlignment="1" applyProtection="1">
      <alignment horizontal="center" vertical="center"/>
      <protection/>
    </xf>
    <xf numFmtId="175" fontId="10" fillId="0" borderId="23" xfId="0" applyNumberFormat="1"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175" fontId="20" fillId="0" borderId="5" xfId="15" applyNumberFormat="1" applyFont="1" applyFill="1" applyBorder="1" applyAlignment="1" applyProtection="1">
      <alignment horizontal="right" vertical="center"/>
      <protection/>
    </xf>
    <xf numFmtId="175" fontId="20" fillId="0" borderId="4" xfId="15" applyNumberFormat="1" applyFont="1" applyFill="1" applyBorder="1" applyAlignment="1">
      <alignment horizontal="right" vertical="center"/>
    </xf>
    <xf numFmtId="175" fontId="20" fillId="0" borderId="4" xfId="0" applyNumberFormat="1" applyFont="1" applyFill="1" applyBorder="1" applyAlignment="1">
      <alignment horizontal="right" vertical="center"/>
    </xf>
    <xf numFmtId="175" fontId="20" fillId="0" borderId="4" xfId="15" applyNumberFormat="1" applyFont="1" applyFill="1" applyBorder="1" applyAlignment="1" applyProtection="1">
      <alignment horizontal="right" vertical="center"/>
      <protection/>
    </xf>
    <xf numFmtId="175" fontId="20" fillId="0" borderId="6" xfId="15" applyNumberFormat="1" applyFont="1" applyFill="1" applyBorder="1" applyAlignment="1">
      <alignment horizontal="right" vertical="center"/>
    </xf>
    <xf numFmtId="174" fontId="11" fillId="0" borderId="6" xfId="0" applyNumberFormat="1" applyFont="1" applyFill="1" applyBorder="1" applyAlignment="1" applyProtection="1">
      <alignment horizontal="left" vertical="center"/>
      <protection locked="0"/>
    </xf>
    <xf numFmtId="175" fontId="11" fillId="0" borderId="6" xfId="15" applyNumberFormat="1" applyFont="1" applyFill="1" applyBorder="1" applyAlignment="1" applyProtection="1">
      <alignment horizontal="right" vertical="center"/>
      <protection locked="0"/>
    </xf>
    <xf numFmtId="172" fontId="11" fillId="0" borderId="6" xfId="15" applyNumberFormat="1" applyFont="1" applyFill="1" applyBorder="1" applyAlignment="1" applyProtection="1">
      <alignment horizontal="right" vertical="center"/>
      <protection locked="0"/>
    </xf>
    <xf numFmtId="175" fontId="20" fillId="0" borderId="6" xfId="15" applyNumberFormat="1" applyFont="1" applyFill="1" applyBorder="1" applyAlignment="1" applyProtection="1">
      <alignment horizontal="right" vertical="center"/>
      <protection/>
    </xf>
    <xf numFmtId="172" fontId="11" fillId="0" borderId="6" xfId="15" applyNumberFormat="1" applyFont="1" applyFill="1" applyBorder="1" applyAlignment="1" applyProtection="1">
      <alignment horizontal="right" vertical="center"/>
      <protection/>
    </xf>
    <xf numFmtId="0" fontId="32" fillId="5" borderId="25" xfId="0" applyFont="1" applyFill="1" applyBorder="1" applyAlignment="1">
      <alignment horizontal="center" vertical="center" wrapText="1"/>
    </xf>
    <xf numFmtId="0" fontId="30" fillId="4" borderId="1" xfId="0" applyFont="1" applyFill="1" applyBorder="1" applyAlignment="1" applyProtection="1">
      <alignment horizontal="center" vertical="center"/>
      <protection/>
    </xf>
    <xf numFmtId="176" fontId="11" fillId="0" borderId="6" xfId="21" applyNumberFormat="1" applyFont="1" applyFill="1" applyBorder="1" applyAlignment="1" applyProtection="1">
      <alignment vertical="center"/>
      <protection/>
    </xf>
    <xf numFmtId="169" fontId="11" fillId="0" borderId="21" xfId="21" applyNumberFormat="1" applyFont="1" applyFill="1" applyBorder="1" applyAlignment="1" applyProtection="1">
      <alignment horizontal="right" vertical="center"/>
      <protection/>
    </xf>
    <xf numFmtId="0" fontId="36" fillId="0" borderId="0" xfId="0" applyFont="1" applyAlignment="1" applyProtection="1">
      <alignment vertical="center"/>
      <protection locked="0"/>
    </xf>
    <xf numFmtId="0" fontId="36" fillId="0" borderId="13" xfId="0" applyFont="1" applyBorder="1" applyAlignment="1">
      <alignment vertical="center" wrapText="1"/>
    </xf>
    <xf numFmtId="0" fontId="36" fillId="0" borderId="0" xfId="0" applyFont="1" applyBorder="1" applyAlignment="1">
      <alignment vertical="center" wrapText="1"/>
    </xf>
    <xf numFmtId="0" fontId="39" fillId="0" borderId="14" xfId="0" applyFont="1" applyBorder="1" applyAlignment="1">
      <alignment horizontal="center" vertical="center" wrapText="1"/>
    </xf>
    <xf numFmtId="0" fontId="19" fillId="0" borderId="26" xfId="0" applyFont="1" applyBorder="1" applyAlignment="1" applyProtection="1">
      <alignment horizontal="center" vertical="center"/>
      <protection/>
    </xf>
    <xf numFmtId="0" fontId="25" fillId="0" borderId="27" xfId="0" applyFont="1" applyBorder="1" applyAlignment="1" applyProtection="1">
      <alignment horizontal="center" vertical="center"/>
      <protection/>
    </xf>
    <xf numFmtId="0" fontId="10" fillId="0" borderId="27" xfId="0" applyFont="1" applyFill="1" applyBorder="1" applyAlignment="1" applyProtection="1">
      <alignment horizontal="right" vertical="center"/>
      <protection/>
    </xf>
    <xf numFmtId="0" fontId="19" fillId="0" borderId="16" xfId="0" applyFont="1" applyBorder="1" applyAlignment="1" applyProtection="1">
      <alignment horizontal="right" vertical="center"/>
      <protection/>
    </xf>
    <xf numFmtId="170" fontId="14" fillId="0" borderId="28" xfId="15" applyNumberFormat="1" applyFont="1" applyBorder="1" applyAlignment="1" applyProtection="1">
      <alignment vertical="center"/>
      <protection/>
    </xf>
    <xf numFmtId="0" fontId="26" fillId="0" borderId="29" xfId="0" applyFont="1" applyBorder="1" applyAlignment="1" applyProtection="1">
      <alignment horizontal="right" vertical="center"/>
      <protection/>
    </xf>
    <xf numFmtId="0" fontId="10" fillId="0" borderId="3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27" fillId="6" borderId="18" xfId="0" applyFont="1" applyFill="1" applyBorder="1" applyAlignment="1" applyProtection="1">
      <alignment horizontal="center" vertical="center" wrapText="1"/>
      <protection locked="0"/>
    </xf>
    <xf numFmtId="0" fontId="27" fillId="6" borderId="31" xfId="0" applyFont="1" applyFill="1" applyBorder="1" applyAlignment="1">
      <alignment horizontal="center" vertical="center" wrapText="1"/>
    </xf>
    <xf numFmtId="0" fontId="27" fillId="6" borderId="32" xfId="0" applyFont="1" applyFill="1" applyBorder="1" applyAlignment="1">
      <alignment horizontal="center" vertical="center" wrapText="1"/>
    </xf>
    <xf numFmtId="0" fontId="28" fillId="6" borderId="33" xfId="0" applyFont="1" applyFill="1" applyBorder="1" applyAlignment="1" applyProtection="1">
      <alignment horizontal="center" vertical="center" wrapText="1"/>
      <protection locked="0"/>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32" fillId="5" borderId="14" xfId="0" applyFont="1" applyFill="1" applyBorder="1" applyAlignment="1">
      <alignment horizontal="center" vertical="center" wrapText="1"/>
    </xf>
    <xf numFmtId="0" fontId="10" fillId="0" borderId="36" xfId="0" applyFont="1" applyFill="1" applyBorder="1" applyAlignment="1" applyProtection="1">
      <alignment horizontal="center" vertical="center"/>
      <protection/>
    </xf>
    <xf numFmtId="0" fontId="15" fillId="2" borderId="37" xfId="0" applyFont="1" applyFill="1" applyBorder="1" applyAlignment="1" applyProtection="1">
      <alignment horizontal="center" vertical="center"/>
      <protection/>
    </xf>
    <xf numFmtId="0" fontId="15" fillId="2" borderId="8"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0" xfId="15" applyFont="1" applyFill="1" applyBorder="1" applyAlignment="1" applyProtection="1">
      <alignment horizontal="center" vertical="center"/>
      <protection/>
    </xf>
    <xf numFmtId="43" fontId="10" fillId="0" borderId="23" xfId="15"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protection/>
    </xf>
    <xf numFmtId="0" fontId="35" fillId="6" borderId="18" xfId="0" applyFont="1" applyFill="1" applyBorder="1" applyAlignment="1" applyProtection="1">
      <alignment horizontal="center" vertical="center" wrapText="1"/>
      <protection locked="0"/>
    </xf>
    <xf numFmtId="0" fontId="35" fillId="6" borderId="31" xfId="0" applyFont="1" applyFill="1" applyBorder="1" applyAlignment="1">
      <alignment horizontal="center" vertical="center" wrapText="1"/>
    </xf>
    <xf numFmtId="0" fontId="35" fillId="6" borderId="32" xfId="0" applyFont="1" applyFill="1" applyBorder="1" applyAlignment="1">
      <alignment horizontal="center" vertical="center" wrapText="1"/>
    </xf>
    <xf numFmtId="0" fontId="37" fillId="6" borderId="33" xfId="0" applyFont="1" applyFill="1" applyBorder="1" applyAlignment="1" applyProtection="1">
      <alignment horizontal="center" vertical="center" wrapText="1"/>
      <protection locked="0"/>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10" fillId="0" borderId="31" xfId="0" applyFont="1" applyFill="1" applyBorder="1" applyAlignment="1" applyProtection="1">
      <alignment horizontal="center" vertical="center"/>
      <protection/>
    </xf>
    <xf numFmtId="43" fontId="10" fillId="0" borderId="31"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37" fillId="5" borderId="38" xfId="0" applyFont="1" applyFill="1" applyBorder="1" applyAlignment="1">
      <alignment horizontal="center" vertical="center" wrapText="1"/>
    </xf>
    <xf numFmtId="0" fontId="37" fillId="5" borderId="39" xfId="0" applyFont="1" applyFill="1" applyBorder="1" applyAlignment="1">
      <alignment horizontal="center" vertical="center" wrapText="1"/>
    </xf>
    <xf numFmtId="0" fontId="36" fillId="0" borderId="39" xfId="0" applyFont="1" applyBorder="1" applyAlignment="1">
      <alignment vertical="center" wrapText="1"/>
    </xf>
    <xf numFmtId="0" fontId="36" fillId="0" borderId="40" xfId="0" applyFont="1" applyBorder="1" applyAlignment="1">
      <alignment vertical="center" wrapText="1"/>
    </xf>
    <xf numFmtId="0" fontId="10" fillId="0" borderId="32"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11" fillId="3" borderId="4" xfId="0" applyFont="1" applyFill="1" applyBorder="1" applyAlignment="1">
      <alignment horizontal="center" vertical="center" wrapText="1"/>
    </xf>
    <xf numFmtId="0" fontId="11" fillId="0" borderId="4" xfId="0" applyFont="1" applyBorder="1" applyAlignment="1">
      <alignment horizontal="center" vertical="center"/>
    </xf>
    <xf numFmtId="43" fontId="11" fillId="3" borderId="4" xfId="15" applyFont="1" applyFill="1" applyBorder="1" applyAlignment="1">
      <alignment horizontal="center" vertical="center" wrapText="1"/>
    </xf>
    <xf numFmtId="165" fontId="11" fillId="3" borderId="4" xfId="15" applyNumberFormat="1" applyFont="1" applyFill="1" applyBorder="1" applyAlignment="1">
      <alignment horizontal="center"/>
    </xf>
    <xf numFmtId="165" fontId="11" fillId="3" borderId="4" xfId="15" applyNumberFormat="1" applyFont="1" applyFill="1" applyBorder="1" applyAlignment="1">
      <alignment horizontal="center" vertical="center" wrapText="1"/>
    </xf>
    <xf numFmtId="0" fontId="34" fillId="7" borderId="4" xfId="0" applyFont="1" applyFill="1" applyBorder="1" applyAlignment="1">
      <alignment horizontal="center"/>
    </xf>
    <xf numFmtId="0" fontId="11" fillId="3" borderId="4" xfId="0" applyFont="1" applyFill="1" applyBorder="1" applyAlignment="1">
      <alignment horizontal="center" vertical="center"/>
    </xf>
    <xf numFmtId="0" fontId="11" fillId="0" borderId="4" xfId="0" applyFont="1" applyBorder="1" applyAlignment="1">
      <alignment horizontal="center" vertical="center" wrapText="1"/>
    </xf>
    <xf numFmtId="167" fontId="11" fillId="3" borderId="4" xfId="0" applyNumberFormat="1" applyFont="1" applyFill="1" applyBorder="1" applyAlignment="1">
      <alignment horizontal="center" vertical="center" wrapText="1"/>
    </xf>
    <xf numFmtId="167" fontId="11" fillId="0" borderId="4"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3356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5573375" y="0"/>
          <a:ext cx="27622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76866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400050</xdr:colOff>
      <xdr:row>0</xdr:row>
      <xdr:rowOff>0</xdr:rowOff>
    </xdr:to>
    <xdr:sp fLocksText="0">
      <xdr:nvSpPr>
        <xdr:cNvPr id="2" name="TextBox 2"/>
        <xdr:cNvSpPr txBox="1">
          <a:spLocks noChangeArrowheads="1"/>
        </xdr:cNvSpPr>
      </xdr:nvSpPr>
      <xdr:spPr>
        <a:xfrm>
          <a:off x="5553075" y="0"/>
          <a:ext cx="2133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Belgeler\bu%20hafta%2026%20mayis%20%2006\19-korkuyorum%20anne%20060317\korkuyorum%20anne%20gunluk%20hasilat%200603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Hafta Özet"/>
      <sheetName val="1.Hafta"/>
      <sheetName val="2. Hafta Özet"/>
      <sheetName val="2.Hafta"/>
      <sheetName val="3. Hafta Özet"/>
      <sheetName val="3.Hafta"/>
      <sheetName val="4. Hafta Özet"/>
      <sheetName val="4.Hafta"/>
      <sheetName val="5. Hafta Özet"/>
      <sheetName val="5.Hafta"/>
      <sheetName val="6 Hafta Özet"/>
      <sheetName val="6.Hafta"/>
      <sheetName val="7.Hafta Özet"/>
      <sheetName val="7.Hafta"/>
      <sheetName val="8.Hafta Özet"/>
      <sheetName val="8.Hafta"/>
      <sheetName val="9.Hafta Özet "/>
      <sheetName val="9.Hafta "/>
      <sheetName val="10.Hafta Özet "/>
      <sheetName val="10.Hafta  "/>
      <sheetName val="gunluk ozet"/>
      <sheetName val="11.Hafta Özet  "/>
      <sheetName val="11.Hafta"/>
    </sheetNames>
    <sheetDataSet>
      <sheetData sheetId="20">
        <row r="134">
          <cell r="E134">
            <v>155451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74"/>
  <sheetViews>
    <sheetView tabSelected="1" zoomScale="50" zoomScaleNormal="50" workbookViewId="0" topLeftCell="A1">
      <selection activeCell="C3" sqref="C3"/>
    </sheetView>
  </sheetViews>
  <sheetFormatPr defaultColWidth="9.140625" defaultRowHeight="12.75"/>
  <cols>
    <col min="1" max="1" width="3.57421875" style="27" bestFit="1" customWidth="1"/>
    <col min="2" max="2" width="1.7109375" style="9" customWidth="1"/>
    <col min="3" max="3" width="41.57421875" style="5" bestFit="1" customWidth="1"/>
    <col min="4" max="4" width="9.8515625" style="5" bestFit="1" customWidth="1"/>
    <col min="5" max="5" width="13.8515625" style="5" bestFit="1" customWidth="1"/>
    <col min="6" max="6" width="19.57421875" style="10" bestFit="1" customWidth="1"/>
    <col min="7" max="7" width="5.57421875" style="11" bestFit="1" customWidth="1"/>
    <col min="8" max="8" width="7.28125" style="11" bestFit="1" customWidth="1"/>
    <col min="9" max="9" width="7.28125" style="11" customWidth="1"/>
    <col min="10" max="10" width="13.28125" style="5" bestFit="1" customWidth="1"/>
    <col min="11" max="11" width="8.421875" style="5" bestFit="1" customWidth="1"/>
    <col min="12" max="12" width="13.28125" style="5" bestFit="1" customWidth="1"/>
    <col min="13" max="13" width="8.421875" style="5" bestFit="1" customWidth="1"/>
    <col min="14" max="14" width="13.28125" style="5" bestFit="1" customWidth="1"/>
    <col min="15" max="15" width="8.421875" style="5" bestFit="1" customWidth="1"/>
    <col min="16" max="16" width="15.57421875" style="23" bestFit="1" customWidth="1"/>
    <col min="17" max="17" width="9.57421875" style="5" bestFit="1" customWidth="1"/>
    <col min="18" max="18" width="8.140625" style="5" bestFit="1" customWidth="1"/>
    <col min="19" max="19" width="7.28125" style="5" bestFit="1" customWidth="1"/>
    <col min="20" max="20" width="15.57421875" style="22" bestFit="1" customWidth="1"/>
    <col min="21" max="21" width="9.00390625" style="5" bestFit="1" customWidth="1"/>
    <col min="22" max="22" width="16.7109375" style="22" bestFit="1" customWidth="1"/>
    <col min="23" max="23" width="11.57421875" style="5" bestFit="1" customWidth="1"/>
    <col min="24" max="24" width="6.140625" style="5" bestFit="1"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179" t="s">
        <v>94</v>
      </c>
      <c r="B1" s="180"/>
      <c r="C1" s="180"/>
      <c r="D1" s="180"/>
      <c r="E1" s="180"/>
      <c r="F1" s="180"/>
      <c r="G1" s="180"/>
      <c r="H1" s="180"/>
      <c r="I1" s="180"/>
      <c r="J1" s="180"/>
      <c r="K1" s="180"/>
      <c r="L1" s="180"/>
      <c r="M1" s="180"/>
      <c r="N1" s="180"/>
      <c r="O1" s="180"/>
      <c r="P1" s="180"/>
      <c r="Q1" s="180"/>
      <c r="R1" s="180"/>
      <c r="S1" s="180"/>
      <c r="T1" s="180"/>
      <c r="U1" s="180"/>
      <c r="V1" s="180"/>
      <c r="W1" s="180"/>
      <c r="X1" s="181"/>
    </row>
    <row r="2" spans="1:24" ht="50.25">
      <c r="A2" s="182" t="s">
        <v>78</v>
      </c>
      <c r="B2" s="183"/>
      <c r="C2" s="183"/>
      <c r="D2" s="183"/>
      <c r="E2" s="183"/>
      <c r="F2" s="183"/>
      <c r="G2" s="183"/>
      <c r="H2" s="183"/>
      <c r="I2" s="183"/>
      <c r="J2" s="183"/>
      <c r="K2" s="183"/>
      <c r="L2" s="183"/>
      <c r="M2" s="183"/>
      <c r="N2" s="183"/>
      <c r="O2" s="183"/>
      <c r="P2" s="183"/>
      <c r="Q2" s="183"/>
      <c r="R2" s="183"/>
      <c r="S2" s="183"/>
      <c r="T2" s="183"/>
      <c r="U2" s="183"/>
      <c r="V2" s="183"/>
      <c r="W2" s="183"/>
      <c r="X2" s="184"/>
    </row>
    <row r="3" spans="1:24" ht="37.5">
      <c r="A3" s="69"/>
      <c r="B3" s="70"/>
      <c r="C3" s="71" t="s">
        <v>79</v>
      </c>
      <c r="D3" s="70"/>
      <c r="E3" s="70"/>
      <c r="F3" s="70"/>
      <c r="G3" s="78"/>
      <c r="H3" s="78"/>
      <c r="I3" s="78"/>
      <c r="J3" s="70"/>
      <c r="K3" s="70"/>
      <c r="L3" s="70"/>
      <c r="M3" s="70"/>
      <c r="N3" s="70"/>
      <c r="O3" s="185" t="s">
        <v>100</v>
      </c>
      <c r="P3" s="185"/>
      <c r="Q3" s="185"/>
      <c r="R3" s="185"/>
      <c r="S3" s="185"/>
      <c r="T3" s="185"/>
      <c r="U3" s="185"/>
      <c r="V3" s="185"/>
      <c r="W3" s="185"/>
      <c r="X3" s="162"/>
    </row>
    <row r="4" spans="1:24" s="2" customFormat="1" ht="27.75" thickBot="1">
      <c r="A4" s="163" t="s">
        <v>71</v>
      </c>
      <c r="B4" s="130"/>
      <c r="C4" s="130"/>
      <c r="D4" s="130"/>
      <c r="E4" s="130"/>
      <c r="F4" s="130"/>
      <c r="G4" s="130"/>
      <c r="H4" s="130"/>
      <c r="I4" s="130"/>
      <c r="J4" s="130"/>
      <c r="K4" s="130"/>
      <c r="L4" s="130"/>
      <c r="M4" s="130"/>
      <c r="N4" s="130"/>
      <c r="O4" s="130"/>
      <c r="P4" s="130"/>
      <c r="Q4" s="131"/>
      <c r="R4" s="131"/>
      <c r="S4" s="131"/>
      <c r="T4" s="131"/>
      <c r="U4" s="131"/>
      <c r="V4" s="131"/>
      <c r="W4" s="131"/>
      <c r="X4" s="132"/>
    </row>
    <row r="5" spans="1:26" s="3" customFormat="1" ht="18">
      <c r="A5" s="67"/>
      <c r="B5" s="68"/>
      <c r="C5" s="191" t="s">
        <v>0</v>
      </c>
      <c r="D5" s="193" t="s">
        <v>32</v>
      </c>
      <c r="E5" s="193" t="s">
        <v>2</v>
      </c>
      <c r="F5" s="193" t="s">
        <v>67</v>
      </c>
      <c r="G5" s="177" t="s">
        <v>33</v>
      </c>
      <c r="H5" s="177" t="s">
        <v>34</v>
      </c>
      <c r="I5" s="177" t="s">
        <v>35</v>
      </c>
      <c r="J5" s="176" t="s">
        <v>4</v>
      </c>
      <c r="K5" s="176"/>
      <c r="L5" s="176" t="s">
        <v>7</v>
      </c>
      <c r="M5" s="176"/>
      <c r="N5" s="176" t="s">
        <v>8</v>
      </c>
      <c r="O5" s="176"/>
      <c r="P5" s="176" t="s">
        <v>36</v>
      </c>
      <c r="Q5" s="176"/>
      <c r="R5" s="176"/>
      <c r="S5" s="176"/>
      <c r="T5" s="176" t="s">
        <v>37</v>
      </c>
      <c r="U5" s="176"/>
      <c r="V5" s="176" t="s">
        <v>38</v>
      </c>
      <c r="W5" s="176"/>
      <c r="X5" s="186"/>
      <c r="Z5" s="4"/>
    </row>
    <row r="6" spans="1:26" s="3" customFormat="1" ht="27.75" thickBot="1">
      <c r="A6" s="30"/>
      <c r="B6" s="145"/>
      <c r="C6" s="192"/>
      <c r="D6" s="194"/>
      <c r="E6" s="195"/>
      <c r="F6" s="195"/>
      <c r="G6" s="178"/>
      <c r="H6" s="178"/>
      <c r="I6" s="178"/>
      <c r="J6" s="148" t="s">
        <v>29</v>
      </c>
      <c r="K6" s="148" t="s">
        <v>16</v>
      </c>
      <c r="L6" s="148" t="s">
        <v>29</v>
      </c>
      <c r="M6" s="148" t="s">
        <v>16</v>
      </c>
      <c r="N6" s="148" t="s">
        <v>29</v>
      </c>
      <c r="O6" s="148" t="s">
        <v>16</v>
      </c>
      <c r="P6" s="146" t="s">
        <v>29</v>
      </c>
      <c r="Q6" s="146" t="s">
        <v>16</v>
      </c>
      <c r="R6" s="147" t="s">
        <v>39</v>
      </c>
      <c r="S6" s="147" t="s">
        <v>40</v>
      </c>
      <c r="T6" s="149" t="s">
        <v>29</v>
      </c>
      <c r="U6" s="150" t="s">
        <v>11</v>
      </c>
      <c r="V6" s="149" t="s">
        <v>29</v>
      </c>
      <c r="W6" s="148" t="s">
        <v>16</v>
      </c>
      <c r="X6" s="151" t="s">
        <v>40</v>
      </c>
      <c r="Z6" s="4"/>
    </row>
    <row r="7" spans="1:26" s="3" customFormat="1" ht="18">
      <c r="A7" s="52">
        <v>1</v>
      </c>
      <c r="B7" s="73"/>
      <c r="C7" s="21" t="s">
        <v>95</v>
      </c>
      <c r="D7" s="93">
        <v>38856</v>
      </c>
      <c r="E7" s="94" t="s">
        <v>24</v>
      </c>
      <c r="F7" s="95" t="s">
        <v>60</v>
      </c>
      <c r="G7" s="72">
        <v>195</v>
      </c>
      <c r="H7" s="72">
        <v>291</v>
      </c>
      <c r="I7" s="72">
        <v>2</v>
      </c>
      <c r="J7" s="96">
        <v>276604</v>
      </c>
      <c r="K7" s="97">
        <v>35293</v>
      </c>
      <c r="L7" s="96">
        <v>413105</v>
      </c>
      <c r="M7" s="97">
        <v>52215</v>
      </c>
      <c r="N7" s="96">
        <v>364272.5</v>
      </c>
      <c r="O7" s="97">
        <v>46204</v>
      </c>
      <c r="P7" s="152">
        <f>+J7+L7+N7</f>
        <v>1053981.5</v>
      </c>
      <c r="Q7" s="98">
        <f>+K7+M7+O7</f>
        <v>133712</v>
      </c>
      <c r="R7" s="99">
        <f aca="true" t="shared" si="0" ref="R7:R12">IF(P7&lt;&gt;0,Q7/H7,"")</f>
        <v>459.4914089347079</v>
      </c>
      <c r="S7" s="135">
        <f aca="true" t="shared" si="1" ref="S7:S12">IF(P7&lt;&gt;0,P7/Q7,"")</f>
        <v>7.882475020940529</v>
      </c>
      <c r="T7" s="96">
        <v>2544998.5</v>
      </c>
      <c r="U7" s="136">
        <f>IF(T7&lt;&gt;0,-(T7-P7)/T7,"")</f>
        <v>-0.585861641961675</v>
      </c>
      <c r="V7" s="96">
        <v>4624682.5</v>
      </c>
      <c r="W7" s="97">
        <v>607020</v>
      </c>
      <c r="X7" s="100">
        <f aca="true" t="shared" si="2" ref="X7:X12">V7/W7</f>
        <v>7.618665777074891</v>
      </c>
      <c r="Z7" s="4"/>
    </row>
    <row r="8" spans="1:26" s="43" customFormat="1" ht="18">
      <c r="A8" s="52">
        <v>2</v>
      </c>
      <c r="B8" s="74"/>
      <c r="C8" s="66" t="s">
        <v>102</v>
      </c>
      <c r="D8" s="87">
        <v>38863</v>
      </c>
      <c r="E8" s="89" t="s">
        <v>25</v>
      </c>
      <c r="F8" s="89" t="s">
        <v>54</v>
      </c>
      <c r="G8" s="42">
        <v>61</v>
      </c>
      <c r="H8" s="42">
        <v>61</v>
      </c>
      <c r="I8" s="42">
        <v>1</v>
      </c>
      <c r="J8" s="90">
        <v>136699.5</v>
      </c>
      <c r="K8" s="48">
        <v>16742</v>
      </c>
      <c r="L8" s="90">
        <v>175701.5</v>
      </c>
      <c r="M8" s="48">
        <v>20941</v>
      </c>
      <c r="N8" s="90">
        <v>155851.5</v>
      </c>
      <c r="O8" s="48">
        <v>18581</v>
      </c>
      <c r="P8" s="153">
        <f>J8+L8+N8</f>
        <v>468252.5</v>
      </c>
      <c r="Q8" s="48">
        <f>K8+M8+O8</f>
        <v>56264</v>
      </c>
      <c r="R8" s="19">
        <f t="shared" si="0"/>
        <v>922.360655737705</v>
      </c>
      <c r="S8" s="125">
        <f t="shared" si="1"/>
        <v>8.322417531636571</v>
      </c>
      <c r="T8" s="90"/>
      <c r="U8" s="127"/>
      <c r="V8" s="91">
        <v>468252.5</v>
      </c>
      <c r="W8" s="20">
        <v>56264</v>
      </c>
      <c r="X8" s="101">
        <f t="shared" si="2"/>
        <v>8.322417531636571</v>
      </c>
      <c r="Z8" s="44"/>
    </row>
    <row r="9" spans="1:26" s="43" customFormat="1" ht="18">
      <c r="A9" s="52">
        <v>3</v>
      </c>
      <c r="B9" s="74"/>
      <c r="C9" s="18" t="s">
        <v>96</v>
      </c>
      <c r="D9" s="80">
        <v>38856</v>
      </c>
      <c r="E9" s="82" t="s">
        <v>27</v>
      </c>
      <c r="F9" s="89" t="s">
        <v>97</v>
      </c>
      <c r="G9" s="28">
        <v>160</v>
      </c>
      <c r="H9" s="28">
        <v>165</v>
      </c>
      <c r="I9" s="28">
        <v>1</v>
      </c>
      <c r="J9" s="90">
        <v>40502</v>
      </c>
      <c r="K9" s="48">
        <v>5926</v>
      </c>
      <c r="L9" s="90">
        <v>72485</v>
      </c>
      <c r="M9" s="48">
        <v>10370</v>
      </c>
      <c r="N9" s="90">
        <v>75148</v>
      </c>
      <c r="O9" s="48">
        <v>10485</v>
      </c>
      <c r="P9" s="153">
        <f>+N9+L9+J9</f>
        <v>188135</v>
      </c>
      <c r="Q9" s="48">
        <f>+O9+M9+K9</f>
        <v>26781</v>
      </c>
      <c r="R9" s="19">
        <f t="shared" si="0"/>
        <v>162.3090909090909</v>
      </c>
      <c r="S9" s="125">
        <f t="shared" si="1"/>
        <v>7.024943056644636</v>
      </c>
      <c r="T9" s="90">
        <v>331602</v>
      </c>
      <c r="U9" s="127">
        <f>(+T9-P9)/T9</f>
        <v>0.4326481746189709</v>
      </c>
      <c r="V9" s="90">
        <v>678603</v>
      </c>
      <c r="W9" s="48">
        <v>98695</v>
      </c>
      <c r="X9" s="101">
        <f t="shared" si="2"/>
        <v>6.875758650387557</v>
      </c>
      <c r="Z9" s="44"/>
    </row>
    <row r="10" spans="1:27" s="46" customFormat="1" ht="18">
      <c r="A10" s="52">
        <v>4</v>
      </c>
      <c r="B10" s="75"/>
      <c r="C10" s="18" t="s">
        <v>84</v>
      </c>
      <c r="D10" s="80">
        <v>38842</v>
      </c>
      <c r="E10" s="82" t="s">
        <v>27</v>
      </c>
      <c r="F10" s="89" t="s">
        <v>63</v>
      </c>
      <c r="G10" s="28">
        <v>173</v>
      </c>
      <c r="H10" s="28">
        <v>167</v>
      </c>
      <c r="I10" s="28">
        <v>4</v>
      </c>
      <c r="J10" s="90">
        <v>27517</v>
      </c>
      <c r="K10" s="48">
        <v>3694</v>
      </c>
      <c r="L10" s="90">
        <v>42007</v>
      </c>
      <c r="M10" s="48">
        <v>5646</v>
      </c>
      <c r="N10" s="90">
        <v>43745</v>
      </c>
      <c r="O10" s="48">
        <v>5883</v>
      </c>
      <c r="P10" s="153">
        <f>+N10+L10+J10</f>
        <v>113269</v>
      </c>
      <c r="Q10" s="48">
        <f>+O10+M10+K10</f>
        <v>15223</v>
      </c>
      <c r="R10" s="19">
        <f t="shared" si="0"/>
        <v>91.1556886227545</v>
      </c>
      <c r="S10" s="125">
        <f t="shared" si="1"/>
        <v>7.44064901793339</v>
      </c>
      <c r="T10" s="90">
        <v>208414</v>
      </c>
      <c r="U10" s="127">
        <f>(+T10-P10)/T10</f>
        <v>0.4565192357519169</v>
      </c>
      <c r="V10" s="90">
        <v>2640997</v>
      </c>
      <c r="W10" s="48">
        <v>345336</v>
      </c>
      <c r="X10" s="101">
        <f t="shared" si="2"/>
        <v>7.647615655477564</v>
      </c>
      <c r="Y10" s="45"/>
      <c r="AA10" s="45"/>
    </row>
    <row r="11" spans="1:26" s="47" customFormat="1" ht="18">
      <c r="A11" s="52">
        <v>5</v>
      </c>
      <c r="B11" s="75"/>
      <c r="C11" s="66" t="s">
        <v>103</v>
      </c>
      <c r="D11" s="87">
        <v>38821</v>
      </c>
      <c r="E11" s="89" t="s">
        <v>25</v>
      </c>
      <c r="F11" s="89" t="s">
        <v>54</v>
      </c>
      <c r="G11" s="42">
        <v>118</v>
      </c>
      <c r="H11" s="42">
        <v>111</v>
      </c>
      <c r="I11" s="42">
        <v>7</v>
      </c>
      <c r="J11" s="90">
        <v>23831.5</v>
      </c>
      <c r="K11" s="48">
        <v>5691</v>
      </c>
      <c r="L11" s="90">
        <v>37167.5</v>
      </c>
      <c r="M11" s="48">
        <v>7525</v>
      </c>
      <c r="N11" s="90">
        <v>34010.5</v>
      </c>
      <c r="O11" s="48">
        <v>6710</v>
      </c>
      <c r="P11" s="153">
        <f>SUM(J11+L11+N11)</f>
        <v>95009.5</v>
      </c>
      <c r="Q11" s="48">
        <f>SUM(K11+M11+O11)</f>
        <v>19926</v>
      </c>
      <c r="R11" s="19">
        <f t="shared" si="0"/>
        <v>179.51351351351352</v>
      </c>
      <c r="S11" s="125">
        <f t="shared" si="1"/>
        <v>4.7681170330221825</v>
      </c>
      <c r="T11" s="90">
        <v>181626</v>
      </c>
      <c r="U11" s="127">
        <f>P11/T11*100-100</f>
        <v>-47.68948278330195</v>
      </c>
      <c r="V11" s="90">
        <v>5786791.5</v>
      </c>
      <c r="W11" s="48">
        <v>854427</v>
      </c>
      <c r="X11" s="101">
        <f t="shared" si="2"/>
        <v>6.77271610096591</v>
      </c>
      <c r="Y11" s="45"/>
      <c r="Z11" s="45"/>
    </row>
    <row r="12" spans="1:26" s="47" customFormat="1" ht="18">
      <c r="A12" s="52">
        <v>6</v>
      </c>
      <c r="B12" s="75"/>
      <c r="C12" s="18" t="s">
        <v>104</v>
      </c>
      <c r="D12" s="80">
        <v>38863</v>
      </c>
      <c r="E12" s="82" t="s">
        <v>27</v>
      </c>
      <c r="F12" s="89" t="s">
        <v>55</v>
      </c>
      <c r="G12" s="28">
        <v>46</v>
      </c>
      <c r="H12" s="28">
        <v>47</v>
      </c>
      <c r="I12" s="28">
        <v>1</v>
      </c>
      <c r="J12" s="90">
        <v>21353</v>
      </c>
      <c r="K12" s="48">
        <v>2179</v>
      </c>
      <c r="L12" s="90">
        <v>35712</v>
      </c>
      <c r="M12" s="48">
        <v>3550</v>
      </c>
      <c r="N12" s="90">
        <v>33589</v>
      </c>
      <c r="O12" s="48">
        <v>3366</v>
      </c>
      <c r="P12" s="153">
        <f>+N12+L12+J12</f>
        <v>90654</v>
      </c>
      <c r="Q12" s="48">
        <f>+O12+M12+K12</f>
        <v>9095</v>
      </c>
      <c r="R12" s="19">
        <f t="shared" si="0"/>
        <v>193.51063829787233</v>
      </c>
      <c r="S12" s="125">
        <f t="shared" si="1"/>
        <v>9.967454645409566</v>
      </c>
      <c r="T12" s="90"/>
      <c r="U12" s="127"/>
      <c r="V12" s="91">
        <v>90654</v>
      </c>
      <c r="W12" s="20">
        <v>9095</v>
      </c>
      <c r="X12" s="101">
        <f t="shared" si="2"/>
        <v>9.967454645409566</v>
      </c>
      <c r="Y12" s="65"/>
      <c r="Z12" s="65"/>
    </row>
    <row r="13" spans="1:26" s="47" customFormat="1" ht="18">
      <c r="A13" s="52">
        <v>7</v>
      </c>
      <c r="B13" s="75"/>
      <c r="C13" s="66" t="s">
        <v>105</v>
      </c>
      <c r="D13" s="87">
        <v>38863</v>
      </c>
      <c r="E13" s="92" t="s">
        <v>31</v>
      </c>
      <c r="F13" s="89" t="s">
        <v>106</v>
      </c>
      <c r="G13" s="42">
        <v>35</v>
      </c>
      <c r="H13" s="42">
        <v>35</v>
      </c>
      <c r="I13" s="42">
        <v>1</v>
      </c>
      <c r="J13" s="91">
        <v>21276.5</v>
      </c>
      <c r="K13" s="20">
        <v>2651</v>
      </c>
      <c r="L13" s="91">
        <v>35666.5</v>
      </c>
      <c r="M13" s="20">
        <v>4354</v>
      </c>
      <c r="N13" s="91">
        <v>31967.5</v>
      </c>
      <c r="O13" s="20">
        <v>3885</v>
      </c>
      <c r="P13" s="154">
        <f>J13+L13+N13</f>
        <v>88910.5</v>
      </c>
      <c r="Q13" s="20">
        <f>K13+M13+O13</f>
        <v>10890</v>
      </c>
      <c r="R13" s="20">
        <f>Q13/H13</f>
        <v>311.14285714285717</v>
      </c>
      <c r="S13" s="128">
        <f>P13/Q13</f>
        <v>8.164416896235078</v>
      </c>
      <c r="T13" s="91"/>
      <c r="U13" s="126">
        <f>IF(T13&lt;&gt;0,-(T13-P13)/T13,"")</f>
      </c>
      <c r="V13" s="91">
        <v>88910.5</v>
      </c>
      <c r="W13" s="20">
        <v>10890</v>
      </c>
      <c r="X13" s="137">
        <f>+V13/W13</f>
        <v>8.164416896235078</v>
      </c>
      <c r="Y13" s="45"/>
      <c r="Z13" s="45"/>
    </row>
    <row r="14" spans="1:26" s="47" customFormat="1" ht="18">
      <c r="A14" s="52">
        <v>8</v>
      </c>
      <c r="B14" s="75"/>
      <c r="C14" s="66" t="s">
        <v>81</v>
      </c>
      <c r="D14" s="87">
        <v>38835</v>
      </c>
      <c r="E14" s="89" t="s">
        <v>25</v>
      </c>
      <c r="F14" s="89" t="s">
        <v>88</v>
      </c>
      <c r="G14" s="42">
        <v>65</v>
      </c>
      <c r="H14" s="42">
        <v>49</v>
      </c>
      <c r="I14" s="42">
        <v>5</v>
      </c>
      <c r="J14" s="90">
        <v>4802</v>
      </c>
      <c r="K14" s="48">
        <v>944</v>
      </c>
      <c r="L14" s="90">
        <v>8049.5</v>
      </c>
      <c r="M14" s="48">
        <v>1528</v>
      </c>
      <c r="N14" s="90">
        <v>7416</v>
      </c>
      <c r="O14" s="48">
        <v>1377</v>
      </c>
      <c r="P14" s="153">
        <f>SUM(J14+L14+N14)</f>
        <v>20267.5</v>
      </c>
      <c r="Q14" s="48">
        <f>SUM(K14+M14+O14)</f>
        <v>3849</v>
      </c>
      <c r="R14" s="19">
        <f>IF(P14&lt;&gt;0,Q14/H14,"")</f>
        <v>78.55102040816327</v>
      </c>
      <c r="S14" s="125">
        <f>IF(P14&lt;&gt;0,P14/Q14,"")</f>
        <v>5.265653416471811</v>
      </c>
      <c r="T14" s="90">
        <v>28473.5</v>
      </c>
      <c r="U14" s="127">
        <f>P14/T14*100-100</f>
        <v>-28.81977979524821</v>
      </c>
      <c r="V14" s="90">
        <v>851443</v>
      </c>
      <c r="W14" s="48">
        <v>119713</v>
      </c>
      <c r="X14" s="101">
        <f>V14/W14</f>
        <v>7.112368748590379</v>
      </c>
      <c r="Y14" s="45"/>
      <c r="Z14" s="45"/>
    </row>
    <row r="15" spans="1:26" s="47" customFormat="1" ht="18">
      <c r="A15" s="52">
        <v>9</v>
      </c>
      <c r="B15" s="75"/>
      <c r="C15" s="66" t="s">
        <v>107</v>
      </c>
      <c r="D15" s="87">
        <v>38849</v>
      </c>
      <c r="E15" s="89" t="s">
        <v>25</v>
      </c>
      <c r="F15" s="89" t="s">
        <v>54</v>
      </c>
      <c r="G15" s="42">
        <v>51</v>
      </c>
      <c r="H15" s="42">
        <v>49</v>
      </c>
      <c r="I15" s="42">
        <v>3</v>
      </c>
      <c r="J15" s="90">
        <v>4070</v>
      </c>
      <c r="K15" s="48">
        <v>618</v>
      </c>
      <c r="L15" s="90">
        <v>7452</v>
      </c>
      <c r="M15" s="48">
        <v>1064</v>
      </c>
      <c r="N15" s="90">
        <v>8320</v>
      </c>
      <c r="O15" s="48">
        <v>1116</v>
      </c>
      <c r="P15" s="153">
        <f>J15+L15+N15</f>
        <v>19842</v>
      </c>
      <c r="Q15" s="48">
        <f>K15+M15+O15</f>
        <v>2798</v>
      </c>
      <c r="R15" s="19">
        <f>IF(P15&lt;&gt;0,Q15/H15,"")</f>
        <v>57.10204081632653</v>
      </c>
      <c r="S15" s="125">
        <f>IF(P15&lt;&gt;0,P15/Q15,"")</f>
        <v>7.091493924231594</v>
      </c>
      <c r="T15" s="90">
        <v>48585.5</v>
      </c>
      <c r="U15" s="127">
        <f>P15/T15*100-100</f>
        <v>-59.16065492791059</v>
      </c>
      <c r="V15" s="91">
        <v>265595</v>
      </c>
      <c r="W15" s="20">
        <v>36934</v>
      </c>
      <c r="X15" s="101">
        <f>V15/W15</f>
        <v>7.1910705582931715</v>
      </c>
      <c r="Y15" s="45"/>
      <c r="Z15" s="45"/>
    </row>
    <row r="16" spans="1:26" s="47" customFormat="1" ht="18">
      <c r="A16" s="52">
        <v>10</v>
      </c>
      <c r="B16" s="75"/>
      <c r="C16" s="18" t="s">
        <v>108</v>
      </c>
      <c r="D16" s="80">
        <v>38863</v>
      </c>
      <c r="E16" s="81" t="s">
        <v>24</v>
      </c>
      <c r="F16" s="82" t="s">
        <v>66</v>
      </c>
      <c r="G16" s="28">
        <v>17</v>
      </c>
      <c r="H16" s="28">
        <v>19</v>
      </c>
      <c r="I16" s="28">
        <v>1</v>
      </c>
      <c r="J16" s="83">
        <v>4074</v>
      </c>
      <c r="K16" s="84">
        <v>491</v>
      </c>
      <c r="L16" s="83">
        <v>6556.5</v>
      </c>
      <c r="M16" s="84">
        <v>813</v>
      </c>
      <c r="N16" s="83">
        <v>5850</v>
      </c>
      <c r="O16" s="84">
        <v>720</v>
      </c>
      <c r="P16" s="155">
        <f>+J16+L16+N16</f>
        <v>16480.5</v>
      </c>
      <c r="Q16" s="86">
        <f>+K16+M16+O16</f>
        <v>2024</v>
      </c>
      <c r="R16" s="19">
        <f>IF(P16&lt;&gt;0,Q16/H16,"")</f>
        <v>106.52631578947368</v>
      </c>
      <c r="S16" s="125">
        <f>IF(P16&lt;&gt;0,P16/Q16,"")</f>
        <v>8.1425395256917</v>
      </c>
      <c r="T16" s="83"/>
      <c r="U16" s="126">
        <f>IF(T16&lt;&gt;0,-(T16-P16)/T16,"")</f>
      </c>
      <c r="V16" s="83">
        <v>16480.5</v>
      </c>
      <c r="W16" s="84">
        <v>2024</v>
      </c>
      <c r="X16" s="101">
        <f>V16/W16</f>
        <v>8.1425395256917</v>
      </c>
      <c r="Y16" s="45"/>
      <c r="Z16" s="45"/>
    </row>
    <row r="17" spans="1:26" s="47" customFormat="1" ht="18">
      <c r="A17" s="52">
        <v>11</v>
      </c>
      <c r="B17" s="75"/>
      <c r="C17" s="66" t="s">
        <v>109</v>
      </c>
      <c r="D17" s="87">
        <v>38849</v>
      </c>
      <c r="E17" s="88" t="s">
        <v>110</v>
      </c>
      <c r="F17" s="89" t="s">
        <v>74</v>
      </c>
      <c r="G17" s="42">
        <v>21</v>
      </c>
      <c r="H17" s="42">
        <v>19</v>
      </c>
      <c r="I17" s="42">
        <v>3</v>
      </c>
      <c r="J17" s="90">
        <v>2314.5</v>
      </c>
      <c r="K17" s="48">
        <v>282</v>
      </c>
      <c r="L17" s="90">
        <v>3867</v>
      </c>
      <c r="M17" s="48">
        <v>507</v>
      </c>
      <c r="N17" s="90">
        <v>4876</v>
      </c>
      <c r="O17" s="48">
        <v>623</v>
      </c>
      <c r="P17" s="153">
        <f>+N17+L17+J17</f>
        <v>11057.5</v>
      </c>
      <c r="Q17" s="48">
        <f>+O17+M17+K17</f>
        <v>1412</v>
      </c>
      <c r="R17" s="48">
        <f>+Q17/H17</f>
        <v>74.3157894736842</v>
      </c>
      <c r="S17" s="129">
        <f>+P17/Q17</f>
        <v>7.831090651558074</v>
      </c>
      <c r="T17" s="90"/>
      <c r="U17" s="126">
        <f>IF(T17&lt;&gt;0,-(T17-P17)/T17,"")</f>
      </c>
      <c r="V17" s="90">
        <v>174334.79</v>
      </c>
      <c r="W17" s="48">
        <v>19583</v>
      </c>
      <c r="X17" s="137">
        <f>+V17/W17</f>
        <v>8.902353571975693</v>
      </c>
      <c r="Y17" s="45"/>
      <c r="Z17" s="45"/>
    </row>
    <row r="18" spans="1:26" s="47" customFormat="1" ht="18">
      <c r="A18" s="52">
        <v>12</v>
      </c>
      <c r="B18" s="75"/>
      <c r="C18" s="18" t="s">
        <v>89</v>
      </c>
      <c r="D18" s="80">
        <v>38849</v>
      </c>
      <c r="E18" s="81" t="s">
        <v>24</v>
      </c>
      <c r="F18" s="82" t="s">
        <v>90</v>
      </c>
      <c r="G18" s="28">
        <v>14</v>
      </c>
      <c r="H18" s="28">
        <v>10</v>
      </c>
      <c r="I18" s="28">
        <v>3</v>
      </c>
      <c r="J18" s="83">
        <v>2354.5</v>
      </c>
      <c r="K18" s="84">
        <v>288</v>
      </c>
      <c r="L18" s="83">
        <v>4085</v>
      </c>
      <c r="M18" s="84">
        <v>497</v>
      </c>
      <c r="N18" s="83">
        <v>3960</v>
      </c>
      <c r="O18" s="84">
        <v>463</v>
      </c>
      <c r="P18" s="155">
        <f>+J18+L18+N18</f>
        <v>10399.5</v>
      </c>
      <c r="Q18" s="86">
        <f>+K18+M18+O18</f>
        <v>1248</v>
      </c>
      <c r="R18" s="19">
        <f>IF(P18&lt;&gt;0,Q18/H18,"")</f>
        <v>124.8</v>
      </c>
      <c r="S18" s="125">
        <f>IF(P18&lt;&gt;0,P18/Q18,"")</f>
        <v>8.332932692307692</v>
      </c>
      <c r="T18" s="83">
        <v>33188.5</v>
      </c>
      <c r="U18" s="126">
        <f>IF(T18&lt;&gt;0,-(T18-P18)/T18,"")</f>
        <v>-0.6866535094987721</v>
      </c>
      <c r="V18" s="83">
        <v>156213.5</v>
      </c>
      <c r="W18" s="84">
        <v>17846</v>
      </c>
      <c r="X18" s="101">
        <f>V18/W18</f>
        <v>8.75341813291494</v>
      </c>
      <c r="Y18" s="45"/>
      <c r="Z18" s="45"/>
    </row>
    <row r="19" spans="1:26" s="47" customFormat="1" ht="18">
      <c r="A19" s="52">
        <v>13</v>
      </c>
      <c r="B19" s="75"/>
      <c r="C19" s="18" t="s">
        <v>80</v>
      </c>
      <c r="D19" s="80">
        <v>38835</v>
      </c>
      <c r="E19" s="82" t="s">
        <v>27</v>
      </c>
      <c r="F19" s="89" t="s">
        <v>111</v>
      </c>
      <c r="G19" s="28">
        <v>71</v>
      </c>
      <c r="H19" s="28">
        <v>29</v>
      </c>
      <c r="I19" s="28">
        <v>5</v>
      </c>
      <c r="J19" s="90">
        <v>1985</v>
      </c>
      <c r="K19" s="48">
        <v>396</v>
      </c>
      <c r="L19" s="90">
        <v>3461</v>
      </c>
      <c r="M19" s="48">
        <v>705</v>
      </c>
      <c r="N19" s="90">
        <v>3070</v>
      </c>
      <c r="O19" s="48">
        <v>634</v>
      </c>
      <c r="P19" s="153">
        <f>+N19+L19+J19</f>
        <v>8516</v>
      </c>
      <c r="Q19" s="48">
        <f>+O19+M19+K19</f>
        <v>1735</v>
      </c>
      <c r="R19" s="19">
        <f>IF(P19&lt;&gt;0,Q19/H19,"")</f>
        <v>59.827586206896555</v>
      </c>
      <c r="S19" s="125">
        <f>IF(P19&lt;&gt;0,P19/Q19,"")</f>
        <v>4.90835734870317</v>
      </c>
      <c r="T19" s="90">
        <v>24162</v>
      </c>
      <c r="U19" s="127">
        <f>(+T19-P19)/T19</f>
        <v>0.6475457329691251</v>
      </c>
      <c r="V19" s="90">
        <v>965541</v>
      </c>
      <c r="W19" s="48">
        <v>115228</v>
      </c>
      <c r="X19" s="101">
        <f>V19/W19</f>
        <v>8.379395633005867</v>
      </c>
      <c r="Y19" s="45"/>
      <c r="Z19" s="45"/>
    </row>
    <row r="20" spans="1:26" s="47" customFormat="1" ht="18">
      <c r="A20" s="52">
        <v>14</v>
      </c>
      <c r="B20" s="75"/>
      <c r="C20" s="66" t="s">
        <v>73</v>
      </c>
      <c r="D20" s="87">
        <v>38828</v>
      </c>
      <c r="E20" s="89" t="s">
        <v>25</v>
      </c>
      <c r="F20" s="89" t="s">
        <v>74</v>
      </c>
      <c r="G20" s="42">
        <v>43</v>
      </c>
      <c r="H20" s="42">
        <v>23</v>
      </c>
      <c r="I20" s="42">
        <v>6</v>
      </c>
      <c r="J20" s="90">
        <v>1318</v>
      </c>
      <c r="K20" s="48">
        <v>265</v>
      </c>
      <c r="L20" s="90">
        <v>2348</v>
      </c>
      <c r="M20" s="48">
        <v>493</v>
      </c>
      <c r="N20" s="90">
        <v>2321.5</v>
      </c>
      <c r="O20" s="48">
        <v>465</v>
      </c>
      <c r="P20" s="153">
        <f>SUM(J20+L20+N20)</f>
        <v>5987.5</v>
      </c>
      <c r="Q20" s="48">
        <f>SUM(K20+M20+O20)</f>
        <v>1223</v>
      </c>
      <c r="R20" s="19">
        <f>IF(P20&lt;&gt;0,Q20/H20,"")</f>
        <v>53.17391304347826</v>
      </c>
      <c r="S20" s="125">
        <f>IF(P20&lt;&gt;0,P20/Q20,"")</f>
        <v>4.895748160261651</v>
      </c>
      <c r="T20" s="90">
        <v>17443</v>
      </c>
      <c r="U20" s="127">
        <f>P20/T20*100-100</f>
        <v>-65.6739093045921</v>
      </c>
      <c r="V20" s="90">
        <v>564354.5</v>
      </c>
      <c r="W20" s="48">
        <v>85579</v>
      </c>
      <c r="X20" s="101">
        <f>V20/W20</f>
        <v>6.594544222297526</v>
      </c>
      <c r="Y20" s="45"/>
      <c r="Z20" s="45"/>
    </row>
    <row r="21" spans="1:26" s="47" customFormat="1" ht="18">
      <c r="A21" s="52">
        <v>15</v>
      </c>
      <c r="B21" s="75"/>
      <c r="C21" s="66" t="s">
        <v>112</v>
      </c>
      <c r="D21" s="87">
        <v>38758</v>
      </c>
      <c r="E21" s="89" t="s">
        <v>25</v>
      </c>
      <c r="F21" s="89" t="s">
        <v>113</v>
      </c>
      <c r="G21" s="42">
        <v>58</v>
      </c>
      <c r="H21" s="42">
        <v>16</v>
      </c>
      <c r="I21" s="42">
        <v>2</v>
      </c>
      <c r="J21" s="90">
        <v>1671</v>
      </c>
      <c r="K21" s="48">
        <v>557</v>
      </c>
      <c r="L21" s="90">
        <v>1677</v>
      </c>
      <c r="M21" s="48">
        <v>559</v>
      </c>
      <c r="N21" s="90">
        <v>1713</v>
      </c>
      <c r="O21" s="48">
        <v>571</v>
      </c>
      <c r="P21" s="153">
        <f>J21+L21+N21</f>
        <v>5061</v>
      </c>
      <c r="Q21" s="48">
        <f>K21+M21+O21</f>
        <v>1687</v>
      </c>
      <c r="R21" s="19">
        <f>IF(P21&lt;&gt;0,Q21/H21,"")</f>
        <v>105.4375</v>
      </c>
      <c r="S21" s="125">
        <f>IF(P21&lt;&gt;0,P21/Q21,"")</f>
        <v>3</v>
      </c>
      <c r="T21" s="90">
        <v>4322</v>
      </c>
      <c r="U21" s="127">
        <f>P21/T21*100-100</f>
        <v>17.09856547894492</v>
      </c>
      <c r="V21" s="90">
        <v>3293355.5</v>
      </c>
      <c r="W21" s="48">
        <v>535284</v>
      </c>
      <c r="X21" s="101">
        <f>V21/W21</f>
        <v>6.152538652378924</v>
      </c>
      <c r="Y21" s="45"/>
      <c r="Z21" s="45"/>
    </row>
    <row r="22" spans="1:26" s="47" customFormat="1" ht="18">
      <c r="A22" s="52">
        <v>16</v>
      </c>
      <c r="B22" s="75"/>
      <c r="C22" s="66" t="s">
        <v>98</v>
      </c>
      <c r="D22" s="87">
        <v>38856</v>
      </c>
      <c r="E22" s="92" t="s">
        <v>31</v>
      </c>
      <c r="F22" s="89" t="s">
        <v>64</v>
      </c>
      <c r="G22" s="42">
        <v>10</v>
      </c>
      <c r="H22" s="42">
        <v>10</v>
      </c>
      <c r="I22" s="42">
        <v>2</v>
      </c>
      <c r="J22" s="91">
        <v>1102.5</v>
      </c>
      <c r="K22" s="20">
        <v>200</v>
      </c>
      <c r="L22" s="91">
        <v>1529.5</v>
      </c>
      <c r="M22" s="20">
        <v>251</v>
      </c>
      <c r="N22" s="91">
        <v>1745.5</v>
      </c>
      <c r="O22" s="20">
        <v>276</v>
      </c>
      <c r="P22" s="154">
        <f>J22+L22+N22</f>
        <v>4377.5</v>
      </c>
      <c r="Q22" s="20">
        <f>K22+M22+O22</f>
        <v>727</v>
      </c>
      <c r="R22" s="20">
        <f>Q22/H22</f>
        <v>72.7</v>
      </c>
      <c r="S22" s="128">
        <f>P22/Q22</f>
        <v>6.0213204951856945</v>
      </c>
      <c r="T22" s="91">
        <v>8154</v>
      </c>
      <c r="U22" s="126">
        <f>IF(T22&lt;&gt;0,-(T22-P22)/T22,"")</f>
        <v>-0.46314692175619326</v>
      </c>
      <c r="V22" s="91">
        <v>26469</v>
      </c>
      <c r="W22" s="20">
        <v>3749</v>
      </c>
      <c r="X22" s="137">
        <f>+V22/W22</f>
        <v>7.06028274206455</v>
      </c>
      <c r="Y22" s="45"/>
      <c r="Z22" s="45"/>
    </row>
    <row r="23" spans="1:26" s="47" customFormat="1" ht="18">
      <c r="A23" s="52">
        <v>17</v>
      </c>
      <c r="B23" s="75"/>
      <c r="C23" s="18" t="s">
        <v>114</v>
      </c>
      <c r="D23" s="80">
        <v>38815</v>
      </c>
      <c r="E23" s="82" t="s">
        <v>27</v>
      </c>
      <c r="F23" s="89" t="s">
        <v>55</v>
      </c>
      <c r="G23" s="28">
        <v>94</v>
      </c>
      <c r="H23" s="28">
        <v>19</v>
      </c>
      <c r="I23" s="28">
        <v>7</v>
      </c>
      <c r="J23" s="90">
        <v>724</v>
      </c>
      <c r="K23" s="48">
        <v>71</v>
      </c>
      <c r="L23" s="90">
        <v>1793</v>
      </c>
      <c r="M23" s="48">
        <v>269</v>
      </c>
      <c r="N23" s="90">
        <v>1560</v>
      </c>
      <c r="O23" s="48">
        <v>244</v>
      </c>
      <c r="P23" s="153">
        <f>+N23+L23+J23</f>
        <v>4077</v>
      </c>
      <c r="Q23" s="48">
        <f>+O23+M23+K23</f>
        <v>584</v>
      </c>
      <c r="R23" s="19">
        <f aca="true" t="shared" si="3" ref="R23:R29">IF(P23&lt;&gt;0,Q23/H23,"")</f>
        <v>30.736842105263158</v>
      </c>
      <c r="S23" s="125">
        <f aca="true" t="shared" si="4" ref="S23:S29">IF(P23&lt;&gt;0,P23/Q23,"")</f>
        <v>6.9811643835616435</v>
      </c>
      <c r="T23" s="90">
        <v>11631</v>
      </c>
      <c r="U23" s="127">
        <f>(+T23-P23)/T23</f>
        <v>0.6494712406499871</v>
      </c>
      <c r="V23" s="91">
        <v>967519</v>
      </c>
      <c r="W23" s="20">
        <v>141331</v>
      </c>
      <c r="X23" s="101">
        <f>V23/W23</f>
        <v>6.8457663216138</v>
      </c>
      <c r="Y23" s="45"/>
      <c r="Z23" s="45"/>
    </row>
    <row r="24" spans="1:26" s="47" customFormat="1" ht="18">
      <c r="A24" s="52">
        <v>18</v>
      </c>
      <c r="B24" s="75"/>
      <c r="C24" s="18" t="s">
        <v>82</v>
      </c>
      <c r="D24" s="80">
        <v>38835</v>
      </c>
      <c r="E24" s="81" t="s">
        <v>24</v>
      </c>
      <c r="F24" s="82" t="s">
        <v>57</v>
      </c>
      <c r="G24" s="28">
        <v>40</v>
      </c>
      <c r="H24" s="28">
        <v>10</v>
      </c>
      <c r="I24" s="28">
        <v>5</v>
      </c>
      <c r="J24" s="83">
        <v>635</v>
      </c>
      <c r="K24" s="84">
        <v>127</v>
      </c>
      <c r="L24" s="83">
        <v>1040</v>
      </c>
      <c r="M24" s="84">
        <v>206</v>
      </c>
      <c r="N24" s="83">
        <v>968.5</v>
      </c>
      <c r="O24" s="84">
        <v>178</v>
      </c>
      <c r="P24" s="155">
        <f aca="true" t="shared" si="5" ref="P24:Q29">+J24+L24+N24</f>
        <v>2643.5</v>
      </c>
      <c r="Q24" s="86">
        <f t="shared" si="5"/>
        <v>511</v>
      </c>
      <c r="R24" s="19">
        <f t="shared" si="3"/>
        <v>51.1</v>
      </c>
      <c r="S24" s="125">
        <f t="shared" si="4"/>
        <v>5.173189823874756</v>
      </c>
      <c r="T24" s="83">
        <v>1688</v>
      </c>
      <c r="U24" s="126">
        <f aca="true" t="shared" si="6" ref="U24:U31">IF(T24&lt;&gt;0,-(T24-P24)/T24,"")</f>
        <v>0.5660545023696683</v>
      </c>
      <c r="V24" s="83">
        <v>223470</v>
      </c>
      <c r="W24" s="84">
        <v>27407</v>
      </c>
      <c r="X24" s="101">
        <f>V24/W24</f>
        <v>8.153756339621264</v>
      </c>
      <c r="Y24" s="45"/>
      <c r="Z24" s="45"/>
    </row>
    <row r="25" spans="1:26" s="47" customFormat="1" ht="18">
      <c r="A25" s="52">
        <v>19</v>
      </c>
      <c r="B25" s="75"/>
      <c r="C25" s="18" t="s">
        <v>115</v>
      </c>
      <c r="D25" s="80">
        <v>38800</v>
      </c>
      <c r="E25" s="82" t="s">
        <v>116</v>
      </c>
      <c r="F25" s="82" t="s">
        <v>117</v>
      </c>
      <c r="G25" s="28">
        <v>58</v>
      </c>
      <c r="H25" s="28">
        <v>4</v>
      </c>
      <c r="I25" s="28">
        <v>10</v>
      </c>
      <c r="J25" s="83">
        <v>956</v>
      </c>
      <c r="K25" s="84">
        <v>176</v>
      </c>
      <c r="L25" s="83">
        <v>729</v>
      </c>
      <c r="M25" s="84">
        <v>100</v>
      </c>
      <c r="N25" s="83">
        <v>638</v>
      </c>
      <c r="O25" s="84">
        <v>85</v>
      </c>
      <c r="P25" s="155">
        <f t="shared" si="5"/>
        <v>2323</v>
      </c>
      <c r="Q25" s="86">
        <f t="shared" si="5"/>
        <v>361</v>
      </c>
      <c r="R25" s="19">
        <f t="shared" si="3"/>
        <v>90.25</v>
      </c>
      <c r="S25" s="125">
        <f t="shared" si="4"/>
        <v>6.434903047091413</v>
      </c>
      <c r="T25" s="83">
        <v>636.5</v>
      </c>
      <c r="U25" s="126">
        <f t="shared" si="6"/>
        <v>2.649646504320503</v>
      </c>
      <c r="V25" s="85">
        <f>350945.5+222517.5+139156.5+40897.5+38142.5+25481.5+16036.5+2540+5715.5+2323</f>
        <v>843756</v>
      </c>
      <c r="W25" s="20">
        <f>46256+31606+20219+8293+8608+6050+3760+524+1828+361</f>
        <v>127505</v>
      </c>
      <c r="X25" s="101">
        <f>IF(V25&lt;&gt;0,V25/W25,"")</f>
        <v>6.617434610407435</v>
      </c>
      <c r="Y25" s="45"/>
      <c r="Z25" s="45"/>
    </row>
    <row r="26" spans="1:26" s="47" customFormat="1" ht="18">
      <c r="A26" s="52">
        <v>20</v>
      </c>
      <c r="B26" s="75"/>
      <c r="C26" s="18" t="s">
        <v>72</v>
      </c>
      <c r="D26" s="80">
        <v>38828</v>
      </c>
      <c r="E26" s="81" t="s">
        <v>24</v>
      </c>
      <c r="F26" s="82" t="s">
        <v>62</v>
      </c>
      <c r="G26" s="28">
        <v>59</v>
      </c>
      <c r="H26" s="28">
        <v>7</v>
      </c>
      <c r="I26" s="28">
        <v>6</v>
      </c>
      <c r="J26" s="83">
        <v>414</v>
      </c>
      <c r="K26" s="84">
        <v>85</v>
      </c>
      <c r="L26" s="83">
        <v>817.5</v>
      </c>
      <c r="M26" s="84">
        <v>159</v>
      </c>
      <c r="N26" s="83">
        <v>1026</v>
      </c>
      <c r="O26" s="84">
        <v>196</v>
      </c>
      <c r="P26" s="155">
        <f t="shared" si="5"/>
        <v>2257.5</v>
      </c>
      <c r="Q26" s="86">
        <f t="shared" si="5"/>
        <v>440</v>
      </c>
      <c r="R26" s="19">
        <f t="shared" si="3"/>
        <v>62.857142857142854</v>
      </c>
      <c r="S26" s="125">
        <f t="shared" si="4"/>
        <v>5.130681818181818</v>
      </c>
      <c r="T26" s="83">
        <v>1329</v>
      </c>
      <c r="U26" s="126">
        <f t="shared" si="6"/>
        <v>0.698645598194131</v>
      </c>
      <c r="V26" s="83">
        <v>757226.5</v>
      </c>
      <c r="W26" s="84">
        <v>96023</v>
      </c>
      <c r="X26" s="101">
        <f>V26/W26</f>
        <v>7.885886714641284</v>
      </c>
      <c r="Y26" s="45"/>
      <c r="Z26" s="45"/>
    </row>
    <row r="27" spans="1:26" s="47" customFormat="1" ht="18">
      <c r="A27" s="52">
        <v>21</v>
      </c>
      <c r="B27" s="75"/>
      <c r="C27" s="18" t="s">
        <v>118</v>
      </c>
      <c r="D27" s="80">
        <v>38674</v>
      </c>
      <c r="E27" s="81" t="s">
        <v>24</v>
      </c>
      <c r="F27" s="82" t="s">
        <v>26</v>
      </c>
      <c r="G27" s="28">
        <v>161</v>
      </c>
      <c r="H27" s="28">
        <v>1</v>
      </c>
      <c r="I27" s="28">
        <v>15</v>
      </c>
      <c r="J27" s="83">
        <v>594</v>
      </c>
      <c r="K27" s="84">
        <v>297</v>
      </c>
      <c r="L27" s="83">
        <v>594</v>
      </c>
      <c r="M27" s="84">
        <v>297</v>
      </c>
      <c r="N27" s="83">
        <v>594</v>
      </c>
      <c r="O27" s="84">
        <v>297</v>
      </c>
      <c r="P27" s="155">
        <f t="shared" si="5"/>
        <v>1782</v>
      </c>
      <c r="Q27" s="86">
        <f t="shared" si="5"/>
        <v>891</v>
      </c>
      <c r="R27" s="19">
        <f t="shared" si="3"/>
        <v>891</v>
      </c>
      <c r="S27" s="125">
        <f t="shared" si="4"/>
        <v>2</v>
      </c>
      <c r="T27" s="83"/>
      <c r="U27" s="126">
        <f t="shared" si="6"/>
      </c>
      <c r="V27" s="83">
        <v>5055885.5</v>
      </c>
      <c r="W27" s="84">
        <v>763290</v>
      </c>
      <c r="X27" s="101">
        <f>V27/W27</f>
        <v>6.623806809993581</v>
      </c>
      <c r="Y27" s="45"/>
      <c r="Z27" s="45"/>
    </row>
    <row r="28" spans="1:26" s="47" customFormat="1" ht="18">
      <c r="A28" s="52">
        <v>22</v>
      </c>
      <c r="B28" s="75"/>
      <c r="C28" s="18" t="s">
        <v>119</v>
      </c>
      <c r="D28" s="80">
        <v>38576</v>
      </c>
      <c r="E28" s="81" t="s">
        <v>24</v>
      </c>
      <c r="F28" s="82" t="s">
        <v>26</v>
      </c>
      <c r="G28" s="28">
        <v>79</v>
      </c>
      <c r="H28" s="28">
        <v>1</v>
      </c>
      <c r="I28" s="28">
        <v>21</v>
      </c>
      <c r="J28" s="83">
        <v>594</v>
      </c>
      <c r="K28" s="84">
        <v>297</v>
      </c>
      <c r="L28" s="83">
        <v>594</v>
      </c>
      <c r="M28" s="84">
        <v>297</v>
      </c>
      <c r="N28" s="83">
        <v>594</v>
      </c>
      <c r="O28" s="84">
        <v>297</v>
      </c>
      <c r="P28" s="155">
        <f t="shared" si="5"/>
        <v>1782</v>
      </c>
      <c r="Q28" s="86">
        <f t="shared" si="5"/>
        <v>891</v>
      </c>
      <c r="R28" s="19">
        <f t="shared" si="3"/>
        <v>891</v>
      </c>
      <c r="S28" s="125">
        <f t="shared" si="4"/>
        <v>2</v>
      </c>
      <c r="T28" s="83"/>
      <c r="U28" s="126">
        <f t="shared" si="6"/>
      </c>
      <c r="V28" s="83">
        <v>1205523.75</v>
      </c>
      <c r="W28" s="84">
        <v>171337</v>
      </c>
      <c r="X28" s="101">
        <f>V28/W28</f>
        <v>7.035980261122816</v>
      </c>
      <c r="Y28" s="45"/>
      <c r="Z28" s="45"/>
    </row>
    <row r="29" spans="1:26" s="47" customFormat="1" ht="18">
      <c r="A29" s="52">
        <v>23</v>
      </c>
      <c r="B29" s="75"/>
      <c r="C29" s="18" t="s">
        <v>69</v>
      </c>
      <c r="D29" s="80">
        <v>38821</v>
      </c>
      <c r="E29" s="81" t="s">
        <v>24</v>
      </c>
      <c r="F29" s="82" t="s">
        <v>65</v>
      </c>
      <c r="G29" s="28">
        <v>32</v>
      </c>
      <c r="H29" s="28">
        <v>7</v>
      </c>
      <c r="I29" s="28">
        <v>7</v>
      </c>
      <c r="J29" s="83">
        <v>321</v>
      </c>
      <c r="K29" s="84">
        <v>59</v>
      </c>
      <c r="L29" s="83">
        <v>566.5</v>
      </c>
      <c r="M29" s="84">
        <v>116</v>
      </c>
      <c r="N29" s="83">
        <v>788</v>
      </c>
      <c r="O29" s="84">
        <v>146</v>
      </c>
      <c r="P29" s="155">
        <f t="shared" si="5"/>
        <v>1675.5</v>
      </c>
      <c r="Q29" s="86">
        <f t="shared" si="5"/>
        <v>321</v>
      </c>
      <c r="R29" s="19">
        <f t="shared" si="3"/>
        <v>45.857142857142854</v>
      </c>
      <c r="S29" s="125">
        <f t="shared" si="4"/>
        <v>5.219626168224299</v>
      </c>
      <c r="T29" s="83">
        <v>1412</v>
      </c>
      <c r="U29" s="126">
        <f t="shared" si="6"/>
        <v>0.18661473087818697</v>
      </c>
      <c r="V29" s="83">
        <v>310062.5</v>
      </c>
      <c r="W29" s="84">
        <v>38028</v>
      </c>
      <c r="X29" s="101">
        <f>V29/W29</f>
        <v>8.15353160828863</v>
      </c>
      <c r="Y29" s="45"/>
      <c r="Z29" s="45"/>
    </row>
    <row r="30" spans="1:24" s="49" customFormat="1" ht="15">
      <c r="A30" s="52">
        <v>24</v>
      </c>
      <c r="B30" s="76"/>
      <c r="C30" s="66" t="s">
        <v>120</v>
      </c>
      <c r="D30" s="87">
        <v>38716</v>
      </c>
      <c r="E30" s="92" t="s">
        <v>31</v>
      </c>
      <c r="F30" s="89" t="s">
        <v>121</v>
      </c>
      <c r="G30" s="42">
        <v>9</v>
      </c>
      <c r="H30" s="42">
        <v>4</v>
      </c>
      <c r="I30" s="42">
        <v>20</v>
      </c>
      <c r="J30" s="91">
        <v>421.5</v>
      </c>
      <c r="K30" s="20">
        <v>114</v>
      </c>
      <c r="L30" s="91">
        <v>728</v>
      </c>
      <c r="M30" s="20">
        <v>171</v>
      </c>
      <c r="N30" s="91">
        <v>478</v>
      </c>
      <c r="O30" s="20">
        <v>121</v>
      </c>
      <c r="P30" s="154">
        <f>J30+L30+N30</f>
        <v>1627.5</v>
      </c>
      <c r="Q30" s="20">
        <f>K30+M30+O30</f>
        <v>406</v>
      </c>
      <c r="R30" s="20">
        <f>Q30/H30</f>
        <v>101.5</v>
      </c>
      <c r="S30" s="128">
        <f>P30/Q30</f>
        <v>4.008620689655173</v>
      </c>
      <c r="T30" s="91"/>
      <c r="U30" s="126">
        <f t="shared" si="6"/>
      </c>
      <c r="V30" s="91">
        <v>113460.5</v>
      </c>
      <c r="W30" s="20">
        <v>17803</v>
      </c>
      <c r="X30" s="137">
        <f>+V30/W30</f>
        <v>6.373111273380891</v>
      </c>
    </row>
    <row r="31" spans="1:24" s="49" customFormat="1" ht="15">
      <c r="A31" s="52">
        <v>25</v>
      </c>
      <c r="B31" s="76"/>
      <c r="C31" s="18" t="s">
        <v>76</v>
      </c>
      <c r="D31" s="80">
        <v>38821</v>
      </c>
      <c r="E31" s="81" t="s">
        <v>24</v>
      </c>
      <c r="F31" s="82" t="s">
        <v>60</v>
      </c>
      <c r="G31" s="28">
        <v>53</v>
      </c>
      <c r="H31" s="28">
        <v>3</v>
      </c>
      <c r="I31" s="28">
        <v>7</v>
      </c>
      <c r="J31" s="83">
        <v>272</v>
      </c>
      <c r="K31" s="84">
        <v>58</v>
      </c>
      <c r="L31" s="83">
        <v>754</v>
      </c>
      <c r="M31" s="84">
        <v>151</v>
      </c>
      <c r="N31" s="83">
        <v>574.5</v>
      </c>
      <c r="O31" s="84">
        <v>99</v>
      </c>
      <c r="P31" s="155">
        <f>+J31+L31+N31</f>
        <v>1600.5</v>
      </c>
      <c r="Q31" s="86">
        <f>+K31+M31+O31</f>
        <v>308</v>
      </c>
      <c r="R31" s="19">
        <f>IF(P31&lt;&gt;0,Q31/H31,"")</f>
        <v>102.66666666666667</v>
      </c>
      <c r="S31" s="125">
        <f>IF(P31&lt;&gt;0,P31/Q31,"")</f>
        <v>5.196428571428571</v>
      </c>
      <c r="T31" s="83">
        <v>1548</v>
      </c>
      <c r="U31" s="126">
        <f t="shared" si="6"/>
        <v>0.03391472868217054</v>
      </c>
      <c r="V31" s="83">
        <v>311536.5</v>
      </c>
      <c r="W31" s="84">
        <v>45549</v>
      </c>
      <c r="X31" s="101">
        <f>V31/W31</f>
        <v>6.839590331291576</v>
      </c>
    </row>
    <row r="32" spans="1:24" s="49" customFormat="1" ht="15">
      <c r="A32" s="52">
        <v>26</v>
      </c>
      <c r="B32" s="76"/>
      <c r="C32" s="18" t="s">
        <v>122</v>
      </c>
      <c r="D32" s="80">
        <v>38835</v>
      </c>
      <c r="E32" s="82" t="s">
        <v>123</v>
      </c>
      <c r="F32" s="82" t="s">
        <v>124</v>
      </c>
      <c r="G32" s="28">
        <v>8</v>
      </c>
      <c r="H32" s="28">
        <v>7</v>
      </c>
      <c r="I32" s="28">
        <v>5</v>
      </c>
      <c r="J32" s="83">
        <v>389</v>
      </c>
      <c r="K32" s="84">
        <v>75</v>
      </c>
      <c r="L32" s="83">
        <v>539</v>
      </c>
      <c r="M32" s="84">
        <v>102</v>
      </c>
      <c r="N32" s="83">
        <v>594</v>
      </c>
      <c r="O32" s="84">
        <v>115</v>
      </c>
      <c r="P32" s="155">
        <f>+J32+L32+N32</f>
        <v>1522</v>
      </c>
      <c r="Q32" s="86">
        <f>+K32+M32+O32</f>
        <v>292</v>
      </c>
      <c r="R32" s="19">
        <f>IF(P32&lt;&gt;0,Q32/H32,"")</f>
        <v>41.714285714285715</v>
      </c>
      <c r="S32" s="125">
        <f>IF(P32&lt;&gt;0,P32/Q32,"")</f>
        <v>5.212328767123288</v>
      </c>
      <c r="T32" s="134"/>
      <c r="U32" s="126"/>
      <c r="V32" s="85">
        <v>39293</v>
      </c>
      <c r="W32" s="20">
        <v>4972</v>
      </c>
      <c r="X32" s="101">
        <f>IF(V32&lt;&gt;0,V32/W32,"")</f>
        <v>7.902855993563958</v>
      </c>
    </row>
    <row r="33" spans="1:24" s="49" customFormat="1" ht="15">
      <c r="A33" s="52">
        <v>27</v>
      </c>
      <c r="B33" s="76"/>
      <c r="C33" s="66" t="s">
        <v>83</v>
      </c>
      <c r="D33" s="87">
        <v>38835</v>
      </c>
      <c r="E33" s="89" t="s">
        <v>25</v>
      </c>
      <c r="F33" s="89" t="s">
        <v>54</v>
      </c>
      <c r="G33" s="42">
        <v>15</v>
      </c>
      <c r="H33" s="42">
        <v>9</v>
      </c>
      <c r="I33" s="42">
        <v>5</v>
      </c>
      <c r="J33" s="90">
        <v>327</v>
      </c>
      <c r="K33" s="48">
        <v>66</v>
      </c>
      <c r="L33" s="90">
        <v>495.5</v>
      </c>
      <c r="M33" s="48">
        <v>99</v>
      </c>
      <c r="N33" s="90">
        <v>698.5</v>
      </c>
      <c r="O33" s="48">
        <v>134</v>
      </c>
      <c r="P33" s="153">
        <f>SUM(J33+L33+N33)</f>
        <v>1521</v>
      </c>
      <c r="Q33" s="48">
        <f>SUM(K33+M33+O33)</f>
        <v>299</v>
      </c>
      <c r="R33" s="19">
        <f>IF(P33&lt;&gt;0,Q33/H33,"")</f>
        <v>33.22222222222222</v>
      </c>
      <c r="S33" s="125">
        <f>IF(P33&lt;&gt;0,P33/Q33,"")</f>
        <v>5.086956521739131</v>
      </c>
      <c r="T33" s="90">
        <v>1968.5</v>
      </c>
      <c r="U33" s="127">
        <f>P33/T33*100-100</f>
        <v>-22.73304546609093</v>
      </c>
      <c r="V33" s="90">
        <v>106831.5</v>
      </c>
      <c r="W33" s="48">
        <v>12675</v>
      </c>
      <c r="X33" s="101">
        <f>V33/W33</f>
        <v>8.428520710059171</v>
      </c>
    </row>
    <row r="34" spans="1:26" s="47" customFormat="1" ht="18">
      <c r="A34" s="52">
        <v>28</v>
      </c>
      <c r="B34" s="75"/>
      <c r="C34" s="18" t="s">
        <v>85</v>
      </c>
      <c r="D34" s="80">
        <v>38716</v>
      </c>
      <c r="E34" s="81" t="s">
        <v>24</v>
      </c>
      <c r="F34" s="82" t="s">
        <v>66</v>
      </c>
      <c r="G34" s="28">
        <v>14</v>
      </c>
      <c r="H34" s="28">
        <v>10</v>
      </c>
      <c r="I34" s="28">
        <v>4</v>
      </c>
      <c r="J34" s="83">
        <v>275</v>
      </c>
      <c r="K34" s="84">
        <v>53</v>
      </c>
      <c r="L34" s="83">
        <v>367</v>
      </c>
      <c r="M34" s="84">
        <v>49</v>
      </c>
      <c r="N34" s="83">
        <v>429</v>
      </c>
      <c r="O34" s="84">
        <v>70</v>
      </c>
      <c r="P34" s="155">
        <f>+J34+L34+N34</f>
        <v>1071</v>
      </c>
      <c r="Q34" s="86">
        <f>+K34+M34+O34</f>
        <v>172</v>
      </c>
      <c r="R34" s="19">
        <f>IF(P34&lt;&gt;0,Q34/H34,"")</f>
        <v>17.2</v>
      </c>
      <c r="S34" s="125">
        <f>IF(P34&lt;&gt;0,P34/Q34,"")</f>
        <v>6.226744186046512</v>
      </c>
      <c r="T34" s="83">
        <v>843.5</v>
      </c>
      <c r="U34" s="126">
        <f>IF(T34&lt;&gt;0,-(T34-P34)/T34,"")</f>
        <v>0.2697095435684647</v>
      </c>
      <c r="V34" s="83">
        <v>66094</v>
      </c>
      <c r="W34" s="84">
        <v>7286</v>
      </c>
      <c r="X34" s="101">
        <f>V34/W34</f>
        <v>9.071369750205875</v>
      </c>
      <c r="Y34" s="45"/>
      <c r="Z34" s="45"/>
    </row>
    <row r="35" spans="1:26" s="47" customFormat="1" ht="18">
      <c r="A35" s="52">
        <v>29</v>
      </c>
      <c r="B35" s="75"/>
      <c r="C35" s="66" t="s">
        <v>92</v>
      </c>
      <c r="D35" s="87">
        <v>38849</v>
      </c>
      <c r="E35" s="92" t="s">
        <v>31</v>
      </c>
      <c r="F35" s="89" t="s">
        <v>64</v>
      </c>
      <c r="G35" s="42">
        <v>4</v>
      </c>
      <c r="H35" s="42">
        <v>3</v>
      </c>
      <c r="I35" s="42">
        <v>3</v>
      </c>
      <c r="J35" s="91">
        <v>278</v>
      </c>
      <c r="K35" s="20">
        <v>34</v>
      </c>
      <c r="L35" s="91">
        <v>447</v>
      </c>
      <c r="M35" s="20">
        <v>57</v>
      </c>
      <c r="N35" s="91">
        <v>174</v>
      </c>
      <c r="O35" s="20">
        <v>22</v>
      </c>
      <c r="P35" s="154">
        <f>J35+L35+N35</f>
        <v>899</v>
      </c>
      <c r="Q35" s="20">
        <f>K35+M35+O35</f>
        <v>113</v>
      </c>
      <c r="R35" s="20">
        <f>Q35/H35</f>
        <v>37.666666666666664</v>
      </c>
      <c r="S35" s="128">
        <f>P35/Q35</f>
        <v>7.95575221238938</v>
      </c>
      <c r="T35" s="91">
        <v>3414</v>
      </c>
      <c r="U35" s="126">
        <f>IF(T35&lt;&gt;0,-(T35-P35)/T35,"")</f>
        <v>-0.7366725248974809</v>
      </c>
      <c r="V35" s="91">
        <v>27057.25</v>
      </c>
      <c r="W35" s="20">
        <v>3674</v>
      </c>
      <c r="X35" s="137">
        <f>+V35/W35</f>
        <v>7.3645209580838324</v>
      </c>
      <c r="Y35" s="45"/>
      <c r="Z35" s="45"/>
    </row>
    <row r="36" spans="1:26" s="47" customFormat="1" ht="18">
      <c r="A36" s="52">
        <v>30</v>
      </c>
      <c r="B36" s="75"/>
      <c r="C36" s="66" t="s">
        <v>48</v>
      </c>
      <c r="D36" s="87">
        <v>38779</v>
      </c>
      <c r="E36" s="92" t="s">
        <v>31</v>
      </c>
      <c r="F36" s="89" t="s">
        <v>99</v>
      </c>
      <c r="G36" s="42">
        <v>10</v>
      </c>
      <c r="H36" s="42">
        <v>1</v>
      </c>
      <c r="I36" s="42">
        <v>13</v>
      </c>
      <c r="J36" s="91">
        <v>225</v>
      </c>
      <c r="K36" s="20">
        <v>75</v>
      </c>
      <c r="L36" s="91">
        <v>300</v>
      </c>
      <c r="M36" s="20">
        <v>100</v>
      </c>
      <c r="N36" s="91">
        <v>300</v>
      </c>
      <c r="O36" s="20">
        <v>100</v>
      </c>
      <c r="P36" s="154">
        <f>J36+L36+N36</f>
        <v>825</v>
      </c>
      <c r="Q36" s="20">
        <f>K36+M36+O36</f>
        <v>275</v>
      </c>
      <c r="R36" s="20">
        <f>Q36/H36</f>
        <v>275</v>
      </c>
      <c r="S36" s="128">
        <f>P36/Q36</f>
        <v>3</v>
      </c>
      <c r="T36" s="91">
        <v>900</v>
      </c>
      <c r="U36" s="126">
        <f>IF(T36&lt;&gt;0,-(T36-P36)/T36,"")</f>
        <v>-0.08333333333333333</v>
      </c>
      <c r="V36" s="91">
        <v>47824.5</v>
      </c>
      <c r="W36" s="20">
        <v>9184</v>
      </c>
      <c r="X36" s="137">
        <f>+V36/W36</f>
        <v>5.2073715156794425</v>
      </c>
      <c r="Y36" s="45"/>
      <c r="Z36" s="45"/>
    </row>
    <row r="37" spans="1:26" s="47" customFormat="1" ht="18">
      <c r="A37" s="52">
        <v>31</v>
      </c>
      <c r="B37" s="75"/>
      <c r="C37" s="66" t="s">
        <v>125</v>
      </c>
      <c r="D37" s="87">
        <v>38709</v>
      </c>
      <c r="E37" s="89" t="s">
        <v>126</v>
      </c>
      <c r="F37" s="89" t="s">
        <v>127</v>
      </c>
      <c r="G37" s="42">
        <v>233</v>
      </c>
      <c r="H37" s="42">
        <v>1</v>
      </c>
      <c r="I37" s="42">
        <v>22</v>
      </c>
      <c r="J37" s="90">
        <v>250</v>
      </c>
      <c r="K37" s="48">
        <v>125</v>
      </c>
      <c r="L37" s="90">
        <v>250</v>
      </c>
      <c r="M37" s="48">
        <v>125</v>
      </c>
      <c r="N37" s="90">
        <v>250</v>
      </c>
      <c r="O37" s="48">
        <v>125</v>
      </c>
      <c r="P37" s="153">
        <f>+N37+L37+J37</f>
        <v>750</v>
      </c>
      <c r="Q37" s="48">
        <f>+O37+M37+K37</f>
        <v>375</v>
      </c>
      <c r="R37" s="19">
        <f aca="true" t="shared" si="7" ref="R37:R47">IF(P37&lt;&gt;0,Q37/H37,"")</f>
        <v>375</v>
      </c>
      <c r="S37" s="125">
        <f aca="true" t="shared" si="8" ref="S37:S47">IF(P37&lt;&gt;0,P37/Q37,"")</f>
        <v>2</v>
      </c>
      <c r="T37" s="90"/>
      <c r="U37" s="126">
        <f>IF(T37&lt;&gt;0,-(T37-P37)/T37,"")</f>
      </c>
      <c r="V37" s="90">
        <v>17073980.5</v>
      </c>
      <c r="W37" s="48">
        <v>2576721</v>
      </c>
      <c r="X37" s="137">
        <f>+V37/W37</f>
        <v>6.626243392280344</v>
      </c>
      <c r="Y37" s="45"/>
      <c r="Z37" s="45"/>
    </row>
    <row r="38" spans="1:26" s="47" customFormat="1" ht="18">
      <c r="A38" s="52">
        <v>32</v>
      </c>
      <c r="B38" s="75"/>
      <c r="C38" s="18" t="s">
        <v>52</v>
      </c>
      <c r="D38" s="80">
        <v>38814</v>
      </c>
      <c r="E38" s="81" t="s">
        <v>24</v>
      </c>
      <c r="F38" s="82" t="s">
        <v>53</v>
      </c>
      <c r="G38" s="28">
        <v>124</v>
      </c>
      <c r="H38" s="28">
        <v>5</v>
      </c>
      <c r="I38" s="28">
        <v>8</v>
      </c>
      <c r="J38" s="83">
        <v>114</v>
      </c>
      <c r="K38" s="84">
        <v>34</v>
      </c>
      <c r="L38" s="83">
        <v>287</v>
      </c>
      <c r="M38" s="84">
        <v>77</v>
      </c>
      <c r="N38" s="83">
        <v>279</v>
      </c>
      <c r="O38" s="84">
        <v>76</v>
      </c>
      <c r="P38" s="155">
        <f>+J38+L38+N38</f>
        <v>680</v>
      </c>
      <c r="Q38" s="86">
        <f>+K38+M38+O38</f>
        <v>187</v>
      </c>
      <c r="R38" s="19">
        <f t="shared" si="7"/>
        <v>37.4</v>
      </c>
      <c r="S38" s="125">
        <f t="shared" si="8"/>
        <v>3.6363636363636362</v>
      </c>
      <c r="T38" s="83">
        <v>5997</v>
      </c>
      <c r="U38" s="126">
        <f>IF(T38&lt;&gt;0,-(T38-P38)/T38,"")</f>
        <v>-0.8866099716524929</v>
      </c>
      <c r="V38" s="83">
        <v>1047290.5</v>
      </c>
      <c r="W38" s="84">
        <v>170485</v>
      </c>
      <c r="X38" s="101">
        <f aca="true" t="shared" si="9" ref="X38:X45">V38/W38</f>
        <v>6.143006716133384</v>
      </c>
      <c r="Y38" s="45"/>
      <c r="Z38" s="45"/>
    </row>
    <row r="39" spans="1:26" s="47" customFormat="1" ht="18">
      <c r="A39" s="52">
        <v>33</v>
      </c>
      <c r="B39" s="75"/>
      <c r="C39" s="18" t="s">
        <v>75</v>
      </c>
      <c r="D39" s="80">
        <v>38828</v>
      </c>
      <c r="E39" s="82" t="s">
        <v>27</v>
      </c>
      <c r="F39" s="89" t="s">
        <v>55</v>
      </c>
      <c r="G39" s="28">
        <v>46</v>
      </c>
      <c r="H39" s="28">
        <v>6</v>
      </c>
      <c r="I39" s="28">
        <v>6</v>
      </c>
      <c r="J39" s="90">
        <v>225</v>
      </c>
      <c r="K39" s="48">
        <v>56</v>
      </c>
      <c r="L39" s="90">
        <v>241</v>
      </c>
      <c r="M39" s="48">
        <v>49</v>
      </c>
      <c r="N39" s="90">
        <v>185</v>
      </c>
      <c r="O39" s="48">
        <v>28</v>
      </c>
      <c r="P39" s="153">
        <f>+N39+L39+J39</f>
        <v>651</v>
      </c>
      <c r="Q39" s="48">
        <f>+O39+M39+K39</f>
        <v>133</v>
      </c>
      <c r="R39" s="19">
        <f t="shared" si="7"/>
        <v>22.166666666666668</v>
      </c>
      <c r="S39" s="125">
        <f t="shared" si="8"/>
        <v>4.894736842105263</v>
      </c>
      <c r="T39" s="90">
        <v>2673</v>
      </c>
      <c r="U39" s="127">
        <f>(+T39-P39)/T39</f>
        <v>0.7564534231200898</v>
      </c>
      <c r="V39" s="90">
        <v>282488</v>
      </c>
      <c r="W39" s="48">
        <v>35403</v>
      </c>
      <c r="X39" s="101">
        <f t="shared" si="9"/>
        <v>7.979210801344519</v>
      </c>
      <c r="Y39" s="45"/>
      <c r="Z39" s="45"/>
    </row>
    <row r="40" spans="1:26" s="47" customFormat="1" ht="18">
      <c r="A40" s="52">
        <v>34</v>
      </c>
      <c r="B40" s="75"/>
      <c r="C40" s="18" t="s">
        <v>77</v>
      </c>
      <c r="D40" s="80">
        <v>38828</v>
      </c>
      <c r="E40" s="82" t="s">
        <v>50</v>
      </c>
      <c r="F40" s="82" t="s">
        <v>61</v>
      </c>
      <c r="G40" s="28">
        <v>46</v>
      </c>
      <c r="H40" s="28">
        <v>2</v>
      </c>
      <c r="I40" s="28">
        <v>6</v>
      </c>
      <c r="J40" s="83">
        <v>138</v>
      </c>
      <c r="K40" s="84">
        <v>26</v>
      </c>
      <c r="L40" s="83">
        <v>265</v>
      </c>
      <c r="M40" s="84">
        <v>49</v>
      </c>
      <c r="N40" s="83">
        <v>160</v>
      </c>
      <c r="O40" s="84">
        <v>28</v>
      </c>
      <c r="P40" s="155">
        <f>+J40+L40+N40</f>
        <v>563</v>
      </c>
      <c r="Q40" s="86">
        <f>+K40+M40+O40</f>
        <v>103</v>
      </c>
      <c r="R40" s="19">
        <f t="shared" si="7"/>
        <v>51.5</v>
      </c>
      <c r="S40" s="125">
        <f t="shared" si="8"/>
        <v>5.466019417475728</v>
      </c>
      <c r="T40" s="85">
        <v>628</v>
      </c>
      <c r="U40" s="126">
        <f>IF(T40&lt;&gt;0,-(T40-P40)/T40,"")</f>
        <v>-0.1035031847133758</v>
      </c>
      <c r="V40" s="83">
        <v>141794</v>
      </c>
      <c r="W40" s="84">
        <v>19812</v>
      </c>
      <c r="X40" s="101">
        <f t="shared" si="9"/>
        <v>7.156975570361397</v>
      </c>
      <c r="Y40" s="45"/>
      <c r="Z40" s="45"/>
    </row>
    <row r="41" spans="1:26" s="47" customFormat="1" ht="18">
      <c r="A41" s="52">
        <v>35</v>
      </c>
      <c r="B41" s="75"/>
      <c r="C41" s="66" t="s">
        <v>86</v>
      </c>
      <c r="D41" s="87">
        <v>38842</v>
      </c>
      <c r="E41" s="89" t="s">
        <v>25</v>
      </c>
      <c r="F41" s="89" t="s">
        <v>87</v>
      </c>
      <c r="G41" s="42">
        <v>40</v>
      </c>
      <c r="H41" s="42">
        <v>10</v>
      </c>
      <c r="I41" s="42">
        <v>4</v>
      </c>
      <c r="J41" s="90">
        <v>127</v>
      </c>
      <c r="K41" s="48">
        <v>30</v>
      </c>
      <c r="L41" s="90">
        <v>227</v>
      </c>
      <c r="M41" s="48">
        <v>47</v>
      </c>
      <c r="N41" s="90">
        <v>199</v>
      </c>
      <c r="O41" s="48">
        <v>45</v>
      </c>
      <c r="P41" s="153">
        <f>J41+L41+N41</f>
        <v>553</v>
      </c>
      <c r="Q41" s="48">
        <f>K41+M41+O41</f>
        <v>122</v>
      </c>
      <c r="R41" s="19">
        <f t="shared" si="7"/>
        <v>12.2</v>
      </c>
      <c r="S41" s="125">
        <f t="shared" si="8"/>
        <v>4.532786885245901</v>
      </c>
      <c r="T41" s="90">
        <v>2210</v>
      </c>
      <c r="U41" s="127">
        <f>P41/T41*100-100</f>
        <v>-74.97737556561086</v>
      </c>
      <c r="V41" s="91">
        <v>60052.5</v>
      </c>
      <c r="W41" s="20">
        <v>10253</v>
      </c>
      <c r="X41" s="101">
        <f t="shared" si="9"/>
        <v>5.857066224519653</v>
      </c>
      <c r="Y41" s="45"/>
      <c r="Z41" s="45"/>
    </row>
    <row r="42" spans="1:25" s="47" customFormat="1" ht="18">
      <c r="A42" s="52">
        <v>36</v>
      </c>
      <c r="B42" s="75"/>
      <c r="C42" s="18" t="s">
        <v>128</v>
      </c>
      <c r="D42" s="80">
        <v>38793</v>
      </c>
      <c r="E42" s="82" t="s">
        <v>27</v>
      </c>
      <c r="F42" s="89" t="s">
        <v>56</v>
      </c>
      <c r="G42" s="28">
        <v>129</v>
      </c>
      <c r="H42" s="28">
        <v>1</v>
      </c>
      <c r="I42" s="28">
        <v>11</v>
      </c>
      <c r="J42" s="90">
        <v>170</v>
      </c>
      <c r="K42" s="48">
        <v>30</v>
      </c>
      <c r="L42" s="90">
        <v>166</v>
      </c>
      <c r="M42" s="48">
        <v>32</v>
      </c>
      <c r="N42" s="90">
        <v>186</v>
      </c>
      <c r="O42" s="48">
        <v>34</v>
      </c>
      <c r="P42" s="153">
        <f>+N42+L42+J42</f>
        <v>522</v>
      </c>
      <c r="Q42" s="48">
        <f>+O42+M42+K42</f>
        <v>96</v>
      </c>
      <c r="R42" s="19">
        <f t="shared" si="7"/>
        <v>96</v>
      </c>
      <c r="S42" s="125">
        <f t="shared" si="8"/>
        <v>5.4375</v>
      </c>
      <c r="T42" s="90">
        <v>453</v>
      </c>
      <c r="U42" s="127">
        <f>(+T42-P42)/T42</f>
        <v>-0.152317880794702</v>
      </c>
      <c r="V42" s="90">
        <v>1785252</v>
      </c>
      <c r="W42" s="48">
        <v>271381</v>
      </c>
      <c r="X42" s="101">
        <f t="shared" si="9"/>
        <v>6.578397161186671</v>
      </c>
      <c r="Y42" s="45"/>
    </row>
    <row r="43" spans="1:27" s="47" customFormat="1" ht="18">
      <c r="A43" s="52">
        <v>37</v>
      </c>
      <c r="B43" s="75"/>
      <c r="C43" s="18" t="s">
        <v>46</v>
      </c>
      <c r="D43" s="80">
        <v>38807</v>
      </c>
      <c r="E43" s="82" t="s">
        <v>50</v>
      </c>
      <c r="F43" s="82" t="s">
        <v>51</v>
      </c>
      <c r="G43" s="28">
        <v>115</v>
      </c>
      <c r="H43" s="28">
        <v>5</v>
      </c>
      <c r="I43" s="28">
        <v>9</v>
      </c>
      <c r="J43" s="83">
        <v>97</v>
      </c>
      <c r="K43" s="84">
        <v>22</v>
      </c>
      <c r="L43" s="83">
        <v>141</v>
      </c>
      <c r="M43" s="84">
        <v>31</v>
      </c>
      <c r="N43" s="83">
        <v>164</v>
      </c>
      <c r="O43" s="84">
        <v>34</v>
      </c>
      <c r="P43" s="155">
        <f>+J43+L43+N43</f>
        <v>402</v>
      </c>
      <c r="Q43" s="86">
        <f>+K43+M43+O43</f>
        <v>87</v>
      </c>
      <c r="R43" s="19">
        <f t="shared" si="7"/>
        <v>17.4</v>
      </c>
      <c r="S43" s="125">
        <f t="shared" si="8"/>
        <v>4.620689655172414</v>
      </c>
      <c r="T43" s="85">
        <v>1521</v>
      </c>
      <c r="U43" s="126">
        <f>IF(T43&lt;&gt;0,-(T43-P43)/T43,"")</f>
        <v>-0.7357001972386588</v>
      </c>
      <c r="V43" s="83">
        <v>2088111</v>
      </c>
      <c r="W43" s="84">
        <v>290527</v>
      </c>
      <c r="X43" s="101">
        <f t="shared" si="9"/>
        <v>7.1873216602931915</v>
      </c>
      <c r="Y43" s="45"/>
      <c r="AA43" s="45"/>
    </row>
    <row r="44" spans="1:27" s="46" customFormat="1" ht="18">
      <c r="A44" s="52">
        <v>38</v>
      </c>
      <c r="B44" s="75"/>
      <c r="C44" s="66" t="s">
        <v>129</v>
      </c>
      <c r="D44" s="87">
        <v>38674</v>
      </c>
      <c r="E44" s="89" t="s">
        <v>25</v>
      </c>
      <c r="F44" s="89" t="s">
        <v>88</v>
      </c>
      <c r="G44" s="42">
        <v>72</v>
      </c>
      <c r="H44" s="42">
        <v>3</v>
      </c>
      <c r="I44" s="42">
        <v>28</v>
      </c>
      <c r="J44" s="90">
        <v>94</v>
      </c>
      <c r="K44" s="48">
        <v>18</v>
      </c>
      <c r="L44" s="90">
        <v>179</v>
      </c>
      <c r="M44" s="48">
        <v>31</v>
      </c>
      <c r="N44" s="90">
        <v>129</v>
      </c>
      <c r="O44" s="48">
        <v>23</v>
      </c>
      <c r="P44" s="153">
        <f>J44+L44+N44</f>
        <v>402</v>
      </c>
      <c r="Q44" s="48">
        <f>K44+M44+O44</f>
        <v>72</v>
      </c>
      <c r="R44" s="19">
        <f t="shared" si="7"/>
        <v>24</v>
      </c>
      <c r="S44" s="125">
        <f t="shared" si="8"/>
        <v>5.583333333333333</v>
      </c>
      <c r="T44" s="90">
        <v>25466</v>
      </c>
      <c r="U44" s="127">
        <f>P44/T44*100-100</f>
        <v>-98.42142464462421</v>
      </c>
      <c r="V44" s="90">
        <v>25082379</v>
      </c>
      <c r="W44" s="48">
        <v>3730482</v>
      </c>
      <c r="X44" s="101">
        <f t="shared" si="9"/>
        <v>6.723629547066572</v>
      </c>
      <c r="Y44" s="45"/>
      <c r="AA44" s="45"/>
    </row>
    <row r="45" spans="1:25" s="46" customFormat="1" ht="18">
      <c r="A45" s="52">
        <v>39</v>
      </c>
      <c r="B45" s="75"/>
      <c r="C45" s="18" t="s">
        <v>47</v>
      </c>
      <c r="D45" s="80">
        <v>38807</v>
      </c>
      <c r="E45" s="82" t="s">
        <v>27</v>
      </c>
      <c r="F45" s="89" t="s">
        <v>55</v>
      </c>
      <c r="G45" s="28">
        <v>62</v>
      </c>
      <c r="H45" s="28">
        <v>1</v>
      </c>
      <c r="I45" s="28">
        <v>9</v>
      </c>
      <c r="J45" s="90">
        <v>95</v>
      </c>
      <c r="K45" s="48">
        <v>47</v>
      </c>
      <c r="L45" s="90">
        <v>137</v>
      </c>
      <c r="M45" s="48">
        <v>72</v>
      </c>
      <c r="N45" s="90">
        <v>87</v>
      </c>
      <c r="O45" s="48">
        <v>41</v>
      </c>
      <c r="P45" s="153">
        <f>+N45+L45+J45</f>
        <v>319</v>
      </c>
      <c r="Q45" s="48">
        <f>+O45+M45+K45</f>
        <v>160</v>
      </c>
      <c r="R45" s="19">
        <f t="shared" si="7"/>
        <v>160</v>
      </c>
      <c r="S45" s="125">
        <f t="shared" si="8"/>
        <v>1.99375</v>
      </c>
      <c r="T45" s="90">
        <v>1228</v>
      </c>
      <c r="U45" s="127">
        <f>(+T45-P45)/T45</f>
        <v>0.740228013029316</v>
      </c>
      <c r="V45" s="90">
        <v>545860</v>
      </c>
      <c r="W45" s="48">
        <v>71246</v>
      </c>
      <c r="X45" s="101">
        <f t="shared" si="9"/>
        <v>7.66162310866575</v>
      </c>
      <c r="Y45" s="45"/>
    </row>
    <row r="46" spans="1:27" s="46" customFormat="1" ht="18">
      <c r="A46" s="52">
        <v>40</v>
      </c>
      <c r="B46" s="75"/>
      <c r="C46" s="66" t="s">
        <v>130</v>
      </c>
      <c r="D46" s="87">
        <v>38765</v>
      </c>
      <c r="E46" s="89" t="s">
        <v>126</v>
      </c>
      <c r="F46" s="89" t="s">
        <v>131</v>
      </c>
      <c r="G46" s="42">
        <v>164</v>
      </c>
      <c r="H46" s="42">
        <v>2</v>
      </c>
      <c r="I46" s="42">
        <v>15</v>
      </c>
      <c r="J46" s="90">
        <v>50</v>
      </c>
      <c r="K46" s="48">
        <v>12</v>
      </c>
      <c r="L46" s="90">
        <v>92</v>
      </c>
      <c r="M46" s="48">
        <v>22</v>
      </c>
      <c r="N46" s="90">
        <v>111</v>
      </c>
      <c r="O46" s="48">
        <v>26</v>
      </c>
      <c r="P46" s="153">
        <f>+N46+L46+J46</f>
        <v>253</v>
      </c>
      <c r="Q46" s="48">
        <f>+O46+M46+K46</f>
        <v>60</v>
      </c>
      <c r="R46" s="19">
        <f t="shared" si="7"/>
        <v>30</v>
      </c>
      <c r="S46" s="125">
        <f t="shared" si="8"/>
        <v>4.216666666666667</v>
      </c>
      <c r="T46" s="90"/>
      <c r="U46" s="126">
        <f>IF(T46&lt;&gt;0,-(T46-P46)/T46,"")</f>
      </c>
      <c r="V46" s="90">
        <v>4208342.5</v>
      </c>
      <c r="W46" s="48">
        <v>640728</v>
      </c>
      <c r="X46" s="137">
        <f>+V46/W46</f>
        <v>6.568063983468805</v>
      </c>
      <c r="Y46" s="45"/>
      <c r="AA46" s="45"/>
    </row>
    <row r="47" spans="1:25" s="47" customFormat="1" ht="18">
      <c r="A47" s="52">
        <v>41</v>
      </c>
      <c r="B47" s="75"/>
      <c r="C47" s="18" t="s">
        <v>44</v>
      </c>
      <c r="D47" s="80">
        <v>38800</v>
      </c>
      <c r="E47" s="81" t="s">
        <v>24</v>
      </c>
      <c r="F47" s="82" t="s">
        <v>57</v>
      </c>
      <c r="G47" s="28">
        <v>42</v>
      </c>
      <c r="H47" s="28">
        <v>1</v>
      </c>
      <c r="I47" s="28">
        <v>10</v>
      </c>
      <c r="J47" s="83">
        <v>40</v>
      </c>
      <c r="K47" s="84">
        <v>4</v>
      </c>
      <c r="L47" s="83">
        <v>60</v>
      </c>
      <c r="M47" s="84">
        <v>6</v>
      </c>
      <c r="N47" s="83">
        <v>100</v>
      </c>
      <c r="O47" s="84">
        <v>10</v>
      </c>
      <c r="P47" s="155">
        <f>+J47+L47+N47</f>
        <v>200</v>
      </c>
      <c r="Q47" s="86">
        <f>+K47+M47+O47</f>
        <v>20</v>
      </c>
      <c r="R47" s="19">
        <f t="shared" si="7"/>
        <v>20</v>
      </c>
      <c r="S47" s="125">
        <f t="shared" si="8"/>
        <v>10</v>
      </c>
      <c r="T47" s="83">
        <v>221</v>
      </c>
      <c r="U47" s="126">
        <f>IF(T47&lt;&gt;0,-(T47-P47)/T47,"")</f>
        <v>-0.09502262443438914</v>
      </c>
      <c r="V47" s="83">
        <v>505759.5</v>
      </c>
      <c r="W47" s="84">
        <v>60239</v>
      </c>
      <c r="X47" s="101">
        <f>V47/W47</f>
        <v>8.395881405733826</v>
      </c>
      <c r="Y47" s="45"/>
    </row>
    <row r="48" spans="1:25" s="46" customFormat="1" ht="18">
      <c r="A48" s="52">
        <v>42</v>
      </c>
      <c r="B48" s="75"/>
      <c r="C48" s="66" t="s">
        <v>132</v>
      </c>
      <c r="D48" s="87">
        <v>38625</v>
      </c>
      <c r="E48" s="89" t="s">
        <v>28</v>
      </c>
      <c r="F48" s="89" t="s">
        <v>133</v>
      </c>
      <c r="G48" s="42">
        <v>29</v>
      </c>
      <c r="H48" s="42">
        <v>1</v>
      </c>
      <c r="I48" s="42">
        <v>20</v>
      </c>
      <c r="J48" s="90">
        <v>124</v>
      </c>
      <c r="K48" s="48">
        <v>31</v>
      </c>
      <c r="L48" s="90">
        <v>0</v>
      </c>
      <c r="M48" s="48">
        <v>0</v>
      </c>
      <c r="N48" s="90">
        <v>60</v>
      </c>
      <c r="O48" s="48">
        <v>15</v>
      </c>
      <c r="P48" s="153">
        <f>+N48+L48+J48</f>
        <v>184</v>
      </c>
      <c r="Q48" s="48">
        <f>+O48+M48+K48</f>
        <v>46</v>
      </c>
      <c r="R48" s="20">
        <f>Q48/H48</f>
        <v>46</v>
      </c>
      <c r="S48" s="128">
        <f>P48/Q48</f>
        <v>4</v>
      </c>
      <c r="T48" s="90"/>
      <c r="U48" s="127"/>
      <c r="V48" s="90">
        <v>285844</v>
      </c>
      <c r="W48" s="48">
        <v>35882</v>
      </c>
      <c r="X48" s="137">
        <f>+V48/W48</f>
        <v>7.966222618583133</v>
      </c>
      <c r="Y48" s="45"/>
    </row>
    <row r="49" spans="1:25" s="46" customFormat="1" ht="18">
      <c r="A49" s="52">
        <v>43</v>
      </c>
      <c r="B49" s="75"/>
      <c r="C49" s="66" t="s">
        <v>58</v>
      </c>
      <c r="D49" s="87">
        <v>38814</v>
      </c>
      <c r="E49" s="92" t="s">
        <v>31</v>
      </c>
      <c r="F49" s="89" t="s">
        <v>59</v>
      </c>
      <c r="G49" s="42">
        <v>14</v>
      </c>
      <c r="H49" s="42">
        <v>3</v>
      </c>
      <c r="I49" s="42">
        <v>8</v>
      </c>
      <c r="J49" s="91">
        <v>59</v>
      </c>
      <c r="K49" s="20">
        <v>12</v>
      </c>
      <c r="L49" s="91">
        <v>63</v>
      </c>
      <c r="M49" s="20">
        <v>14</v>
      </c>
      <c r="N49" s="91">
        <v>51</v>
      </c>
      <c r="O49" s="20">
        <v>10</v>
      </c>
      <c r="P49" s="154">
        <f>J49+L49+N49</f>
        <v>173</v>
      </c>
      <c r="Q49" s="20">
        <f>K49+M49+O49</f>
        <v>36</v>
      </c>
      <c r="R49" s="20">
        <f>Q49/H49</f>
        <v>12</v>
      </c>
      <c r="S49" s="128">
        <f>P49/Q49</f>
        <v>4.805555555555555</v>
      </c>
      <c r="T49" s="91">
        <v>135</v>
      </c>
      <c r="U49" s="126">
        <f>IF(T49&lt;&gt;0,-(T49-P49)/T49,"")</f>
        <v>0.2814814814814815</v>
      </c>
      <c r="V49" s="91">
        <v>84099</v>
      </c>
      <c r="W49" s="20">
        <v>11993</v>
      </c>
      <c r="X49" s="137">
        <f>+V49/W49</f>
        <v>7.012340531976987</v>
      </c>
      <c r="Y49" s="45"/>
    </row>
    <row r="50" spans="1:25" s="46" customFormat="1" ht="18">
      <c r="A50" s="52">
        <v>44</v>
      </c>
      <c r="B50" s="75"/>
      <c r="C50" s="66" t="s">
        <v>134</v>
      </c>
      <c r="D50" s="87">
        <v>38793</v>
      </c>
      <c r="E50" s="89" t="s">
        <v>126</v>
      </c>
      <c r="F50" s="89" t="s">
        <v>135</v>
      </c>
      <c r="G50" s="42">
        <v>33</v>
      </c>
      <c r="H50" s="42">
        <v>1</v>
      </c>
      <c r="I50" s="42">
        <v>11</v>
      </c>
      <c r="J50" s="90">
        <v>32.5</v>
      </c>
      <c r="K50" s="48">
        <v>5</v>
      </c>
      <c r="L50" s="90">
        <v>34.5</v>
      </c>
      <c r="M50" s="48">
        <v>5</v>
      </c>
      <c r="N50" s="90">
        <v>80</v>
      </c>
      <c r="O50" s="48">
        <v>12</v>
      </c>
      <c r="P50" s="153">
        <f>+N50+L50+J50</f>
        <v>147</v>
      </c>
      <c r="Q50" s="48">
        <f>+O50+M50+K50</f>
        <v>22</v>
      </c>
      <c r="R50" s="19">
        <f aca="true" t="shared" si="10" ref="R50:R56">IF(P50&lt;&gt;0,Q50/H50,"")</f>
        <v>22</v>
      </c>
      <c r="S50" s="125">
        <f aca="true" t="shared" si="11" ref="S50:S56">IF(P50&lt;&gt;0,P50/Q50,"")</f>
        <v>6.681818181818182</v>
      </c>
      <c r="T50" s="90"/>
      <c r="U50" s="126">
        <f>IF(T50&lt;&gt;0,-(T50-P50)/T50,"")</f>
      </c>
      <c r="V50" s="90">
        <f>'[1]gunluk ozet'!$E$134</f>
        <v>155451</v>
      </c>
      <c r="W50" s="48">
        <v>30567.333333333332</v>
      </c>
      <c r="X50" s="137">
        <f>+V50/W50</f>
        <v>5.085527033216287</v>
      </c>
      <c r="Y50" s="45"/>
    </row>
    <row r="51" spans="1:25" s="46" customFormat="1" ht="18">
      <c r="A51" s="52">
        <v>45</v>
      </c>
      <c r="B51" s="75"/>
      <c r="C51" s="18" t="s">
        <v>136</v>
      </c>
      <c r="D51" s="80">
        <v>38793</v>
      </c>
      <c r="E51" s="81" t="s">
        <v>24</v>
      </c>
      <c r="F51" s="82" t="s">
        <v>26</v>
      </c>
      <c r="G51" s="28">
        <v>61</v>
      </c>
      <c r="H51" s="28">
        <v>1</v>
      </c>
      <c r="I51" s="28">
        <v>10</v>
      </c>
      <c r="J51" s="83">
        <v>36</v>
      </c>
      <c r="K51" s="84">
        <v>9</v>
      </c>
      <c r="L51" s="83">
        <v>66</v>
      </c>
      <c r="M51" s="84">
        <v>15</v>
      </c>
      <c r="N51" s="83">
        <v>45</v>
      </c>
      <c r="O51" s="84">
        <v>10</v>
      </c>
      <c r="P51" s="155">
        <f aca="true" t="shared" si="12" ref="P51:Q54">+J51+L51+N51</f>
        <v>147</v>
      </c>
      <c r="Q51" s="86">
        <f t="shared" si="12"/>
        <v>34</v>
      </c>
      <c r="R51" s="19">
        <f t="shared" si="10"/>
        <v>34</v>
      </c>
      <c r="S51" s="125">
        <f t="shared" si="11"/>
        <v>4.323529411764706</v>
      </c>
      <c r="T51" s="83"/>
      <c r="U51" s="126">
        <f>IF(T51&lt;&gt;0,-(T51-P51)/T51,"")</f>
      </c>
      <c r="V51" s="83">
        <v>753539.75</v>
      </c>
      <c r="W51" s="84">
        <v>92690</v>
      </c>
      <c r="X51" s="101">
        <f>V51/W51</f>
        <v>8.129676879922322</v>
      </c>
      <c r="Y51" s="45"/>
    </row>
    <row r="52" spans="1:25" s="46" customFormat="1" ht="18">
      <c r="A52" s="52">
        <v>46</v>
      </c>
      <c r="B52" s="75"/>
      <c r="C52" s="18" t="s">
        <v>137</v>
      </c>
      <c r="D52" s="80">
        <v>38793</v>
      </c>
      <c r="E52" s="82" t="s">
        <v>123</v>
      </c>
      <c r="F52" s="82" t="s">
        <v>138</v>
      </c>
      <c r="G52" s="28">
        <v>2</v>
      </c>
      <c r="H52" s="28">
        <v>1</v>
      </c>
      <c r="I52" s="28">
        <v>6</v>
      </c>
      <c r="J52" s="83">
        <v>40</v>
      </c>
      <c r="K52" s="84">
        <v>5</v>
      </c>
      <c r="L52" s="83">
        <v>50</v>
      </c>
      <c r="M52" s="84">
        <v>6</v>
      </c>
      <c r="N52" s="83">
        <v>52</v>
      </c>
      <c r="O52" s="84">
        <v>6</v>
      </c>
      <c r="P52" s="155">
        <f t="shared" si="12"/>
        <v>142</v>
      </c>
      <c r="Q52" s="86">
        <f t="shared" si="12"/>
        <v>17</v>
      </c>
      <c r="R52" s="19">
        <f t="shared" si="10"/>
        <v>17</v>
      </c>
      <c r="S52" s="125">
        <f t="shared" si="11"/>
        <v>8.352941176470589</v>
      </c>
      <c r="T52" s="134"/>
      <c r="U52" s="126"/>
      <c r="V52" s="85">
        <v>4546.5</v>
      </c>
      <c r="W52" s="20">
        <v>697</v>
      </c>
      <c r="X52" s="101">
        <f>IF(V52&lt;&gt;0,V52/W52,"")</f>
        <v>6.522955523672884</v>
      </c>
      <c r="Y52" s="45"/>
    </row>
    <row r="53" spans="1:30" s="47" customFormat="1" ht="18.75">
      <c r="A53" s="52">
        <v>47</v>
      </c>
      <c r="B53" s="75"/>
      <c r="C53" s="18" t="s">
        <v>91</v>
      </c>
      <c r="D53" s="80">
        <v>38849</v>
      </c>
      <c r="E53" s="81" t="s">
        <v>24</v>
      </c>
      <c r="F53" s="82" t="s">
        <v>28</v>
      </c>
      <c r="G53" s="28">
        <v>20</v>
      </c>
      <c r="H53" s="28">
        <v>1</v>
      </c>
      <c r="I53" s="28">
        <v>3</v>
      </c>
      <c r="J53" s="83">
        <v>54</v>
      </c>
      <c r="K53" s="84">
        <v>12</v>
      </c>
      <c r="L53" s="83">
        <v>23</v>
      </c>
      <c r="M53" s="84">
        <v>4</v>
      </c>
      <c r="N53" s="83">
        <v>61</v>
      </c>
      <c r="O53" s="84">
        <v>11</v>
      </c>
      <c r="P53" s="155">
        <f t="shared" si="12"/>
        <v>138</v>
      </c>
      <c r="Q53" s="86">
        <f t="shared" si="12"/>
        <v>27</v>
      </c>
      <c r="R53" s="19">
        <f t="shared" si="10"/>
        <v>27</v>
      </c>
      <c r="S53" s="125">
        <f t="shared" si="11"/>
        <v>5.111111111111111</v>
      </c>
      <c r="T53" s="83">
        <v>2260.5</v>
      </c>
      <c r="U53" s="126">
        <f>IF(T53&lt;&gt;0,-(T53-P53)/T53,"")</f>
        <v>-0.9389515593895156</v>
      </c>
      <c r="V53" s="83">
        <v>31845</v>
      </c>
      <c r="W53" s="84">
        <v>3613</v>
      </c>
      <c r="X53" s="101">
        <f>V53/W53</f>
        <v>8.814004982009411</v>
      </c>
      <c r="Y53" s="45"/>
      <c r="Z53" s="45"/>
      <c r="AA53" s="50"/>
      <c r="AB53" s="50"/>
      <c r="AC53" s="50"/>
      <c r="AD53" s="50"/>
    </row>
    <row r="54" spans="1:30" s="47" customFormat="1" ht="18.75">
      <c r="A54" s="52">
        <v>48</v>
      </c>
      <c r="B54" s="75"/>
      <c r="C54" s="18" t="s">
        <v>139</v>
      </c>
      <c r="D54" s="80">
        <v>38779</v>
      </c>
      <c r="E54" s="82" t="s">
        <v>123</v>
      </c>
      <c r="F54" s="82" t="s">
        <v>138</v>
      </c>
      <c r="G54" s="28">
        <v>11</v>
      </c>
      <c r="H54" s="28">
        <v>1</v>
      </c>
      <c r="I54" s="28">
        <v>10</v>
      </c>
      <c r="J54" s="83">
        <v>12</v>
      </c>
      <c r="K54" s="84">
        <v>2</v>
      </c>
      <c r="L54" s="83">
        <v>57.5</v>
      </c>
      <c r="M54" s="84">
        <v>11</v>
      </c>
      <c r="N54" s="83">
        <v>61.5</v>
      </c>
      <c r="O54" s="84">
        <v>10</v>
      </c>
      <c r="P54" s="155">
        <f t="shared" si="12"/>
        <v>131</v>
      </c>
      <c r="Q54" s="86">
        <f t="shared" si="12"/>
        <v>23</v>
      </c>
      <c r="R54" s="19">
        <f t="shared" si="10"/>
        <v>23</v>
      </c>
      <c r="S54" s="125">
        <f t="shared" si="11"/>
        <v>5.695652173913044</v>
      </c>
      <c r="T54" s="134"/>
      <c r="U54" s="126"/>
      <c r="V54" s="85">
        <v>94835.5</v>
      </c>
      <c r="W54" s="20">
        <v>11821</v>
      </c>
      <c r="X54" s="101">
        <f>IF(V54&lt;&gt;0,V54/W54,"")</f>
        <v>8.022629219186195</v>
      </c>
      <c r="Y54" s="45"/>
      <c r="Z54" s="45"/>
      <c r="AA54" s="50"/>
      <c r="AB54" s="50"/>
      <c r="AC54" s="50"/>
      <c r="AD54" s="50"/>
    </row>
    <row r="55" spans="1:30" s="47" customFormat="1" ht="18.75">
      <c r="A55" s="52">
        <v>49</v>
      </c>
      <c r="B55" s="75"/>
      <c r="C55" s="66" t="s">
        <v>140</v>
      </c>
      <c r="D55" s="87">
        <v>38751</v>
      </c>
      <c r="E55" s="89" t="s">
        <v>126</v>
      </c>
      <c r="F55" s="89" t="s">
        <v>141</v>
      </c>
      <c r="G55" s="42">
        <v>277</v>
      </c>
      <c r="H55" s="42">
        <v>1</v>
      </c>
      <c r="I55" s="42">
        <v>17</v>
      </c>
      <c r="J55" s="90">
        <v>15</v>
      </c>
      <c r="K55" s="48">
        <v>5</v>
      </c>
      <c r="L55" s="90">
        <v>15</v>
      </c>
      <c r="M55" s="48">
        <v>5</v>
      </c>
      <c r="N55" s="90">
        <v>66</v>
      </c>
      <c r="O55" s="48">
        <v>22</v>
      </c>
      <c r="P55" s="153">
        <f>+N55+L55+J55</f>
        <v>96</v>
      </c>
      <c r="Q55" s="48">
        <f>+O55+M55+K55</f>
        <v>32</v>
      </c>
      <c r="R55" s="19">
        <f t="shared" si="10"/>
        <v>32</v>
      </c>
      <c r="S55" s="125">
        <f t="shared" si="11"/>
        <v>3</v>
      </c>
      <c r="T55" s="90"/>
      <c r="U55" s="126">
        <f>IF(T55&lt;&gt;0,-(T55-P55)/T55,"")</f>
      </c>
      <c r="V55" s="90">
        <v>27411806</v>
      </c>
      <c r="W55" s="48">
        <v>4243157.666666667</v>
      </c>
      <c r="X55" s="137">
        <f>+V55/W55</f>
        <v>6.460237434809752</v>
      </c>
      <c r="Y55" s="45"/>
      <c r="Z55" s="45"/>
      <c r="AA55" s="50"/>
      <c r="AB55" s="50"/>
      <c r="AC55" s="50"/>
      <c r="AD55" s="50"/>
    </row>
    <row r="56" spans="1:30" s="47" customFormat="1" ht="18.75">
      <c r="A56" s="52">
        <v>50</v>
      </c>
      <c r="B56" s="75"/>
      <c r="C56" s="18" t="s">
        <v>142</v>
      </c>
      <c r="D56" s="80">
        <v>38730</v>
      </c>
      <c r="E56" s="82" t="s">
        <v>27</v>
      </c>
      <c r="F56" s="82" t="s">
        <v>55</v>
      </c>
      <c r="G56" s="28">
        <v>116</v>
      </c>
      <c r="H56" s="28">
        <v>1</v>
      </c>
      <c r="I56" s="28">
        <v>20</v>
      </c>
      <c r="J56" s="90">
        <v>0</v>
      </c>
      <c r="K56" s="48">
        <v>0</v>
      </c>
      <c r="L56" s="90">
        <v>42</v>
      </c>
      <c r="M56" s="48">
        <v>4</v>
      </c>
      <c r="N56" s="90">
        <v>52</v>
      </c>
      <c r="O56" s="48">
        <v>5</v>
      </c>
      <c r="P56" s="153">
        <f>+N56+L56+J56</f>
        <v>94</v>
      </c>
      <c r="Q56" s="48">
        <f>+O56+M56+K56</f>
        <v>9</v>
      </c>
      <c r="R56" s="19">
        <f t="shared" si="10"/>
        <v>9</v>
      </c>
      <c r="S56" s="125">
        <f t="shared" si="11"/>
        <v>10.444444444444445</v>
      </c>
      <c r="T56" s="90"/>
      <c r="U56" s="127"/>
      <c r="V56" s="90">
        <v>3277693</v>
      </c>
      <c r="W56" s="48">
        <v>466649</v>
      </c>
      <c r="X56" s="101">
        <f>V56/W56</f>
        <v>7.023893761692407</v>
      </c>
      <c r="Y56" s="45"/>
      <c r="Z56" s="45"/>
      <c r="AA56" s="50"/>
      <c r="AB56" s="50"/>
      <c r="AC56" s="50"/>
      <c r="AD56" s="50"/>
    </row>
    <row r="57" spans="1:30" s="47" customFormat="1" ht="18.75">
      <c r="A57" s="52">
        <v>51</v>
      </c>
      <c r="B57" s="75"/>
      <c r="C57" s="66" t="s">
        <v>143</v>
      </c>
      <c r="D57" s="87">
        <v>38373</v>
      </c>
      <c r="E57" s="92" t="s">
        <v>31</v>
      </c>
      <c r="F57" s="89" t="s">
        <v>121</v>
      </c>
      <c r="G57" s="42">
        <v>2</v>
      </c>
      <c r="H57" s="42">
        <v>1</v>
      </c>
      <c r="I57" s="42">
        <v>37</v>
      </c>
      <c r="J57" s="91">
        <v>20</v>
      </c>
      <c r="K57" s="20">
        <v>5</v>
      </c>
      <c r="L57" s="91">
        <v>44</v>
      </c>
      <c r="M57" s="20">
        <v>11</v>
      </c>
      <c r="N57" s="91">
        <v>28</v>
      </c>
      <c r="O57" s="20">
        <v>7</v>
      </c>
      <c r="P57" s="154">
        <f>J57+L57+N57</f>
        <v>92</v>
      </c>
      <c r="Q57" s="20">
        <f>K57+M57+O57</f>
        <v>23</v>
      </c>
      <c r="R57" s="20">
        <f>Q57/H57</f>
        <v>23</v>
      </c>
      <c r="S57" s="128">
        <f>P57/Q57</f>
        <v>4</v>
      </c>
      <c r="T57" s="91"/>
      <c r="U57" s="126">
        <f>IF(T57&lt;&gt;0,-(T57-P57)/T57,"")</f>
      </c>
      <c r="V57" s="91">
        <v>73542.5</v>
      </c>
      <c r="W57" s="20">
        <v>11722</v>
      </c>
      <c r="X57" s="137">
        <f>+V57/W57</f>
        <v>6.273886708752773</v>
      </c>
      <c r="Y57" s="45"/>
      <c r="Z57" s="45"/>
      <c r="AA57" s="50"/>
      <c r="AB57" s="50"/>
      <c r="AC57" s="50"/>
      <c r="AD57" s="50"/>
    </row>
    <row r="58" spans="1:30" s="47" customFormat="1" ht="18.75">
      <c r="A58" s="52">
        <v>52</v>
      </c>
      <c r="B58" s="75"/>
      <c r="C58" s="18" t="s">
        <v>30</v>
      </c>
      <c r="D58" s="80">
        <v>39060</v>
      </c>
      <c r="E58" s="82" t="s">
        <v>27</v>
      </c>
      <c r="F58" s="89" t="s">
        <v>55</v>
      </c>
      <c r="G58" s="28">
        <v>77</v>
      </c>
      <c r="H58" s="28">
        <v>48</v>
      </c>
      <c r="I58" s="28">
        <v>25</v>
      </c>
      <c r="J58" s="90">
        <v>0</v>
      </c>
      <c r="K58" s="48">
        <v>0</v>
      </c>
      <c r="L58" s="90">
        <v>48</v>
      </c>
      <c r="M58" s="48">
        <v>8</v>
      </c>
      <c r="N58" s="90">
        <v>42</v>
      </c>
      <c r="O58" s="48">
        <v>7</v>
      </c>
      <c r="P58" s="153">
        <f>+N58+L58+J58</f>
        <v>90</v>
      </c>
      <c r="Q58" s="48">
        <f>+O58+M58+K58</f>
        <v>15</v>
      </c>
      <c r="R58" s="19">
        <f>IF(P58&lt;&gt;0,Q58/H58,"")</f>
        <v>0.3125</v>
      </c>
      <c r="S58" s="125">
        <f>IF(P58&lt;&gt;0,P58/Q58,"")</f>
        <v>6</v>
      </c>
      <c r="T58" s="90">
        <v>133</v>
      </c>
      <c r="U58" s="127">
        <f>(+T58-P58)/T58</f>
        <v>0.3233082706766917</v>
      </c>
      <c r="V58" s="90">
        <v>1923125</v>
      </c>
      <c r="W58" s="48">
        <v>281164</v>
      </c>
      <c r="X58" s="101">
        <f>V58/W58</f>
        <v>6.839869257799719</v>
      </c>
      <c r="Y58" s="45"/>
      <c r="Z58" s="45"/>
      <c r="AA58" s="50"/>
      <c r="AB58" s="50"/>
      <c r="AC58" s="50"/>
      <c r="AD58" s="50"/>
    </row>
    <row r="59" spans="1:30" s="47" customFormat="1" ht="18.75">
      <c r="A59" s="52">
        <v>53</v>
      </c>
      <c r="B59" s="75"/>
      <c r="C59" s="18" t="s">
        <v>23</v>
      </c>
      <c r="D59" s="80">
        <v>38779</v>
      </c>
      <c r="E59" s="82" t="s">
        <v>27</v>
      </c>
      <c r="F59" s="89" t="s">
        <v>55</v>
      </c>
      <c r="G59" s="28">
        <v>60</v>
      </c>
      <c r="H59" s="28">
        <v>1</v>
      </c>
      <c r="I59" s="28">
        <v>27</v>
      </c>
      <c r="J59" s="90">
        <v>60</v>
      </c>
      <c r="K59" s="48">
        <v>10</v>
      </c>
      <c r="L59" s="90">
        <v>17</v>
      </c>
      <c r="M59" s="48">
        <v>3</v>
      </c>
      <c r="N59" s="90">
        <v>11</v>
      </c>
      <c r="O59" s="48">
        <v>2</v>
      </c>
      <c r="P59" s="153">
        <f>+N59+L59+J59</f>
        <v>88</v>
      </c>
      <c r="Q59" s="48">
        <f>+O59+M59+K59</f>
        <v>15</v>
      </c>
      <c r="R59" s="19">
        <f>IF(P59&lt;&gt;0,Q59/H59,"")</f>
        <v>15</v>
      </c>
      <c r="S59" s="125">
        <f>IF(P59&lt;&gt;0,P59/Q59,"")</f>
        <v>5.866666666666666</v>
      </c>
      <c r="T59" s="90">
        <v>711</v>
      </c>
      <c r="U59" s="127">
        <f>(+T59-P59)/T59</f>
        <v>0.8762306610407876</v>
      </c>
      <c r="V59" s="90">
        <v>965601</v>
      </c>
      <c r="W59" s="48">
        <v>143076</v>
      </c>
      <c r="X59" s="101">
        <f>V59/W59</f>
        <v>6.748867734630546</v>
      </c>
      <c r="Y59" s="45"/>
      <c r="Z59" s="45"/>
      <c r="AA59" s="50"/>
      <c r="AB59" s="50"/>
      <c r="AC59" s="50"/>
      <c r="AD59" s="50"/>
    </row>
    <row r="60" spans="1:30" s="47" customFormat="1" ht="18.75">
      <c r="A60" s="52">
        <v>54</v>
      </c>
      <c r="B60" s="75"/>
      <c r="C60" s="66" t="s">
        <v>144</v>
      </c>
      <c r="D60" s="87">
        <v>38751</v>
      </c>
      <c r="E60" s="92" t="s">
        <v>31</v>
      </c>
      <c r="F60" s="89" t="s">
        <v>68</v>
      </c>
      <c r="G60" s="42">
        <v>1</v>
      </c>
      <c r="H60" s="42">
        <v>1</v>
      </c>
      <c r="I60" s="42">
        <v>10</v>
      </c>
      <c r="J60" s="91">
        <v>24</v>
      </c>
      <c r="K60" s="20">
        <v>4</v>
      </c>
      <c r="L60" s="91">
        <v>45</v>
      </c>
      <c r="M60" s="20">
        <v>8</v>
      </c>
      <c r="N60" s="91">
        <v>18</v>
      </c>
      <c r="O60" s="20">
        <v>3</v>
      </c>
      <c r="P60" s="154">
        <f>J60+L60+N60</f>
        <v>87</v>
      </c>
      <c r="Q60" s="20">
        <f>K60+M60+O60</f>
        <v>15</v>
      </c>
      <c r="R60" s="20">
        <f>Q60/H60</f>
        <v>15</v>
      </c>
      <c r="S60" s="128">
        <f>P60/Q60</f>
        <v>5.8</v>
      </c>
      <c r="T60" s="91"/>
      <c r="U60" s="126">
        <f>IF(T60&lt;&gt;0,-(T60-P60)/T60,"")</f>
      </c>
      <c r="V60" s="91">
        <v>24881</v>
      </c>
      <c r="W60" s="20">
        <v>3446</v>
      </c>
      <c r="X60" s="137">
        <f>+V60/W60</f>
        <v>7.2202553685432385</v>
      </c>
      <c r="Y60" s="45"/>
      <c r="Z60" s="45"/>
      <c r="AA60" s="50"/>
      <c r="AB60" s="50"/>
      <c r="AC60" s="50"/>
      <c r="AD60" s="50"/>
    </row>
    <row r="61" spans="1:30" s="47" customFormat="1" ht="18.75">
      <c r="A61" s="52">
        <v>55</v>
      </c>
      <c r="B61" s="75"/>
      <c r="C61" s="18" t="s">
        <v>145</v>
      </c>
      <c r="D61" s="80">
        <v>38793</v>
      </c>
      <c r="E61" s="82" t="s">
        <v>116</v>
      </c>
      <c r="F61" s="82" t="s">
        <v>146</v>
      </c>
      <c r="G61" s="28">
        <v>71</v>
      </c>
      <c r="H61" s="28">
        <v>1</v>
      </c>
      <c r="I61" s="28">
        <v>11</v>
      </c>
      <c r="J61" s="83">
        <v>10</v>
      </c>
      <c r="K61" s="84">
        <v>2</v>
      </c>
      <c r="L61" s="83">
        <v>35</v>
      </c>
      <c r="M61" s="84">
        <v>7</v>
      </c>
      <c r="N61" s="83">
        <v>25</v>
      </c>
      <c r="O61" s="84">
        <v>5</v>
      </c>
      <c r="P61" s="155">
        <f>+J61+L61+N61</f>
        <v>70</v>
      </c>
      <c r="Q61" s="86">
        <f>+K61+M61+O61</f>
        <v>14</v>
      </c>
      <c r="R61" s="19">
        <f>IF(P61&lt;&gt;0,Q61/H61,"")</f>
        <v>14</v>
      </c>
      <c r="S61" s="125">
        <f>IF(P61&lt;&gt;0,P61/Q61,"")</f>
        <v>5</v>
      </c>
      <c r="T61" s="83">
        <v>45</v>
      </c>
      <c r="U61" s="126">
        <f>IF(T61&lt;&gt;0,-(T61-P61)/T61,"")</f>
        <v>0.5555555555555556</v>
      </c>
      <c r="V61" s="85">
        <f>139188.5+65126.5+15320+6439+3617+3772+4116+209.5+299+80+70</f>
        <v>238237.5</v>
      </c>
      <c r="W61" s="20">
        <f>20151+10232+2945+1343+1021+739+717+69+58+16+14</f>
        <v>37305</v>
      </c>
      <c r="X61" s="101">
        <f>IF(V61&lt;&gt;0,V61/W61,"")</f>
        <v>6.386208283071975</v>
      </c>
      <c r="Y61" s="45"/>
      <c r="Z61" s="45"/>
      <c r="AA61" s="50"/>
      <c r="AB61" s="50"/>
      <c r="AC61" s="50"/>
      <c r="AD61" s="50"/>
    </row>
    <row r="62" spans="1:30" s="47" customFormat="1" ht="18.75">
      <c r="A62" s="52">
        <v>56</v>
      </c>
      <c r="B62" s="75"/>
      <c r="C62" s="18" t="s">
        <v>70</v>
      </c>
      <c r="D62" s="80">
        <v>38506</v>
      </c>
      <c r="E62" s="82" t="s">
        <v>27</v>
      </c>
      <c r="F62" s="89" t="s">
        <v>147</v>
      </c>
      <c r="G62" s="28">
        <v>106</v>
      </c>
      <c r="H62" s="28">
        <v>1</v>
      </c>
      <c r="I62" s="28">
        <v>52</v>
      </c>
      <c r="J62" s="90">
        <v>0</v>
      </c>
      <c r="K62" s="48">
        <v>0</v>
      </c>
      <c r="L62" s="90">
        <v>24</v>
      </c>
      <c r="M62" s="48">
        <v>4</v>
      </c>
      <c r="N62" s="90">
        <v>36</v>
      </c>
      <c r="O62" s="48">
        <v>6</v>
      </c>
      <c r="P62" s="153">
        <f>+N62+L62+J62</f>
        <v>60</v>
      </c>
      <c r="Q62" s="48">
        <f>+O62+M62+K62</f>
        <v>10</v>
      </c>
      <c r="R62" s="19">
        <f>IF(P62&lt;&gt;0,Q62/H62,"")</f>
        <v>10</v>
      </c>
      <c r="S62" s="125">
        <f>IF(P62&lt;&gt;0,P62/Q62,"")</f>
        <v>6</v>
      </c>
      <c r="T62" s="90">
        <v>286</v>
      </c>
      <c r="U62" s="127">
        <f>(+T62-P62)/T62</f>
        <v>0.7902097902097902</v>
      </c>
      <c r="V62" s="90">
        <v>1515191</v>
      </c>
      <c r="W62" s="48">
        <v>235957</v>
      </c>
      <c r="X62" s="101">
        <f>V62/W62</f>
        <v>6.421470861216238</v>
      </c>
      <c r="Y62" s="45"/>
      <c r="Z62" s="45"/>
      <c r="AA62" s="50"/>
      <c r="AB62" s="50"/>
      <c r="AC62" s="50"/>
      <c r="AD62" s="50"/>
    </row>
    <row r="63" spans="1:30" s="47" customFormat="1" ht="18.75">
      <c r="A63" s="52">
        <v>57</v>
      </c>
      <c r="B63" s="75"/>
      <c r="C63" s="18" t="s">
        <v>45</v>
      </c>
      <c r="D63" s="80">
        <v>38800</v>
      </c>
      <c r="E63" s="81" t="s">
        <v>24</v>
      </c>
      <c r="F63" s="82" t="s">
        <v>60</v>
      </c>
      <c r="G63" s="28">
        <v>16</v>
      </c>
      <c r="H63" s="28">
        <v>1</v>
      </c>
      <c r="I63" s="28">
        <v>10</v>
      </c>
      <c r="J63" s="83">
        <v>14</v>
      </c>
      <c r="K63" s="84">
        <v>2</v>
      </c>
      <c r="L63" s="83">
        <v>28</v>
      </c>
      <c r="M63" s="84">
        <v>4</v>
      </c>
      <c r="N63" s="83">
        <v>7</v>
      </c>
      <c r="O63" s="84">
        <v>1</v>
      </c>
      <c r="P63" s="155">
        <f>+J63+L63+N63</f>
        <v>49</v>
      </c>
      <c r="Q63" s="86">
        <f>+K63+M63+O63</f>
        <v>7</v>
      </c>
      <c r="R63" s="19">
        <f>IF(P63&lt;&gt;0,Q63/H63,"")</f>
        <v>7</v>
      </c>
      <c r="S63" s="125">
        <f>IF(P63&lt;&gt;0,P63/Q63,"")</f>
        <v>7</v>
      </c>
      <c r="T63" s="83">
        <v>489</v>
      </c>
      <c r="U63" s="126">
        <f>IF(T63&lt;&gt;0,-(T63-P63)/T63,"")</f>
        <v>-0.8997955010224948</v>
      </c>
      <c r="V63" s="83">
        <v>171528.5</v>
      </c>
      <c r="W63" s="84">
        <v>19474</v>
      </c>
      <c r="X63" s="101">
        <f>V63/W63</f>
        <v>8.80807743658211</v>
      </c>
      <c r="Y63" s="45"/>
      <c r="Z63" s="45"/>
      <c r="AA63" s="50"/>
      <c r="AB63" s="50"/>
      <c r="AC63" s="50"/>
      <c r="AD63" s="50"/>
    </row>
    <row r="64" spans="1:30" s="47" customFormat="1" ht="19.5" thickBot="1">
      <c r="A64" s="52">
        <v>58</v>
      </c>
      <c r="B64" s="77"/>
      <c r="C64" s="138" t="s">
        <v>49</v>
      </c>
      <c r="D64" s="139">
        <v>38653</v>
      </c>
      <c r="E64" s="140" t="s">
        <v>27</v>
      </c>
      <c r="F64" s="102" t="s">
        <v>147</v>
      </c>
      <c r="G64" s="141">
        <v>92</v>
      </c>
      <c r="H64" s="141">
        <v>1</v>
      </c>
      <c r="I64" s="141">
        <v>31</v>
      </c>
      <c r="J64" s="104">
        <v>0</v>
      </c>
      <c r="K64" s="103">
        <v>0</v>
      </c>
      <c r="L64" s="104">
        <v>0</v>
      </c>
      <c r="M64" s="103">
        <v>0</v>
      </c>
      <c r="N64" s="104">
        <v>12</v>
      </c>
      <c r="O64" s="103">
        <v>2</v>
      </c>
      <c r="P64" s="156">
        <f>+N64+L64+J64</f>
        <v>12</v>
      </c>
      <c r="Q64" s="103">
        <f>+O64+M64+K64</f>
        <v>2</v>
      </c>
      <c r="R64" s="26">
        <f>IF(P64&lt;&gt;0,Q64/H64,"")</f>
        <v>2</v>
      </c>
      <c r="S64" s="142">
        <f>IF(P64&lt;&gt;0,P64/Q64,"")</f>
        <v>6</v>
      </c>
      <c r="T64" s="104">
        <v>174</v>
      </c>
      <c r="U64" s="143">
        <f>(+T64-P64)/T64</f>
        <v>0.9310344827586207</v>
      </c>
      <c r="V64" s="104">
        <v>1042284</v>
      </c>
      <c r="W64" s="103">
        <v>151888</v>
      </c>
      <c r="X64" s="144">
        <f>+V64/W64</f>
        <v>6.862187927946908</v>
      </c>
      <c r="Y64" s="45"/>
      <c r="Z64" s="45"/>
      <c r="AA64" s="50"/>
      <c r="AB64" s="50"/>
      <c r="AC64" s="50"/>
      <c r="AD64" s="50"/>
    </row>
    <row r="65" spans="1:30" s="8" customFormat="1" ht="19.5" thickBot="1">
      <c r="A65" s="29"/>
      <c r="B65" s="53"/>
      <c r="C65" s="54"/>
      <c r="D65" s="55"/>
      <c r="E65" s="55"/>
      <c r="F65" s="56"/>
      <c r="G65" s="57"/>
      <c r="H65" s="57"/>
      <c r="I65" s="57"/>
      <c r="J65" s="58"/>
      <c r="K65" s="59"/>
      <c r="L65" s="58"/>
      <c r="M65" s="59"/>
      <c r="N65" s="58"/>
      <c r="O65" s="59"/>
      <c r="P65" s="60"/>
      <c r="Q65" s="61"/>
      <c r="R65" s="62"/>
      <c r="S65" s="63"/>
      <c r="T65" s="58"/>
      <c r="U65" s="64"/>
      <c r="V65" s="58"/>
      <c r="W65" s="64"/>
      <c r="X65" s="64"/>
      <c r="Y65" s="6"/>
      <c r="Z65" s="7"/>
      <c r="AA65" s="6"/>
      <c r="AB65" s="6"/>
      <c r="AC65" s="6"/>
      <c r="AD65" s="6"/>
    </row>
    <row r="66" spans="1:30" s="24" customFormat="1" ht="15.75" thickBot="1">
      <c r="A66" s="32"/>
      <c r="B66" s="187" t="s">
        <v>41</v>
      </c>
      <c r="C66" s="188"/>
      <c r="D66" s="188"/>
      <c r="E66" s="188"/>
      <c r="F66" s="188"/>
      <c r="G66" s="34"/>
      <c r="H66" s="34">
        <f>SUM(H7:H65)</f>
        <v>1290</v>
      </c>
      <c r="I66" s="33"/>
      <c r="J66" s="35"/>
      <c r="K66" s="36"/>
      <c r="L66" s="35"/>
      <c r="M66" s="36"/>
      <c r="N66" s="35"/>
      <c r="O66" s="36"/>
      <c r="P66" s="35">
        <f>SUM(P7:P65)</f>
        <v>2232902.5</v>
      </c>
      <c r="Q66" s="36">
        <f>SUM(Q7:Q65)</f>
        <v>296220</v>
      </c>
      <c r="R66" s="37">
        <f>P66/H66</f>
        <v>1730.9321705426357</v>
      </c>
      <c r="S66" s="38">
        <f>P66/Q66</f>
        <v>7.537986969144555</v>
      </c>
      <c r="T66" s="35"/>
      <c r="U66" s="39"/>
      <c r="V66" s="51"/>
      <c r="W66" s="40"/>
      <c r="X66" s="41"/>
      <c r="Z66" s="25"/>
      <c r="AD66" s="24" t="s">
        <v>42</v>
      </c>
    </row>
    <row r="67" spans="20:24" ht="18">
      <c r="T67" s="189" t="s">
        <v>43</v>
      </c>
      <c r="U67" s="189"/>
      <c r="V67" s="189"/>
      <c r="W67" s="189"/>
      <c r="X67" s="189"/>
    </row>
    <row r="68" spans="20:24" ht="18">
      <c r="T68" s="190"/>
      <c r="U68" s="190"/>
      <c r="V68" s="190"/>
      <c r="W68" s="190"/>
      <c r="X68" s="190"/>
    </row>
    <row r="69" spans="20:24" ht="18">
      <c r="T69" s="190"/>
      <c r="U69" s="190"/>
      <c r="V69" s="190"/>
      <c r="W69" s="190"/>
      <c r="X69" s="190"/>
    </row>
    <row r="70" spans="1:24" ht="18">
      <c r="A70" s="133" t="s">
        <v>148</v>
      </c>
      <c r="B70" s="124"/>
      <c r="C70" s="124"/>
      <c r="D70" s="124"/>
      <c r="E70" s="124"/>
      <c r="F70" s="124"/>
      <c r="G70" s="124"/>
      <c r="H70" s="124"/>
      <c r="I70" s="124"/>
      <c r="J70" s="124"/>
      <c r="K70" s="124"/>
      <c r="L70" s="124"/>
      <c r="M70" s="124"/>
      <c r="N70" s="124"/>
      <c r="O70" s="124"/>
      <c r="P70" s="124"/>
      <c r="Q70" s="124"/>
      <c r="R70" s="124"/>
      <c r="S70" s="124"/>
      <c r="T70" s="124"/>
      <c r="U70" s="124"/>
      <c r="V70" s="124"/>
      <c r="W70" s="124"/>
      <c r="X70" s="124"/>
    </row>
    <row r="71" spans="1:24" ht="18">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row>
    <row r="72" spans="1:24" ht="18">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row>
    <row r="73" spans="1:24" ht="18">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row>
    <row r="74" spans="1:30" ht="18">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AD74" s="5" t="s">
        <v>42</v>
      </c>
    </row>
  </sheetData>
  <mergeCells count="20">
    <mergeCell ref="A70:X74"/>
    <mergeCell ref="V5:X5"/>
    <mergeCell ref="B66:F66"/>
    <mergeCell ref="T67:X69"/>
    <mergeCell ref="C5:C6"/>
    <mergeCell ref="D5:D6"/>
    <mergeCell ref="E5:E6"/>
    <mergeCell ref="F5:F6"/>
    <mergeCell ref="J5:K5"/>
    <mergeCell ref="A1:X1"/>
    <mergeCell ref="A2:X2"/>
    <mergeCell ref="O3:X3"/>
    <mergeCell ref="A4:X4"/>
    <mergeCell ref="P5:S5"/>
    <mergeCell ref="G5:G6"/>
    <mergeCell ref="T5:U5"/>
    <mergeCell ref="L5:M5"/>
    <mergeCell ref="N5:O5"/>
    <mergeCell ref="H5:H6"/>
    <mergeCell ref="I5:I6"/>
  </mergeCells>
  <printOptions/>
  <pageMargins left="0.33" right="0.22" top="1" bottom="1" header="0.5" footer="0.5"/>
  <pageSetup orientation="portrait" paperSize="9" scale="35" r:id="rId2"/>
  <ignoredErrors>
    <ignoredError sqref="P13:T34 P11:T12 P35:T37 X13:X34 U23 P38:X61 P62:W63" formula="1"/>
  </ignoredErrors>
  <drawing r:id="rId1"/>
</worksheet>
</file>

<file path=xl/worksheets/sheet2.xml><?xml version="1.0" encoding="utf-8"?>
<worksheet xmlns="http://schemas.openxmlformats.org/spreadsheetml/2006/main" xmlns:r="http://schemas.openxmlformats.org/officeDocument/2006/relationships">
  <dimension ref="A1:X27"/>
  <sheetViews>
    <sheetView workbookViewId="0" topLeftCell="A1">
      <selection activeCell="C3" sqref="C3"/>
    </sheetView>
  </sheetViews>
  <sheetFormatPr defaultColWidth="9.140625" defaultRowHeight="12.75"/>
  <cols>
    <col min="1" max="1" width="3.421875" style="27" bestFit="1" customWidth="1"/>
    <col min="2" max="2" width="1.7109375" style="9" customWidth="1"/>
    <col min="3" max="3" width="28.421875" style="5" bestFit="1" customWidth="1"/>
    <col min="4" max="4" width="9.140625" style="5" hidden="1" customWidth="1"/>
    <col min="5" max="5" width="12.7109375" style="5" bestFit="1" customWidth="1"/>
    <col min="6" max="6" width="13.421875" style="10" hidden="1" customWidth="1"/>
    <col min="7" max="7" width="6.00390625" style="11" bestFit="1" customWidth="1"/>
    <col min="8" max="8" width="7.00390625" style="11" hidden="1" customWidth="1"/>
    <col min="9" max="9" width="7.421875" style="11" customWidth="1"/>
    <col min="10" max="10" width="14.28125" style="5" hidden="1" customWidth="1"/>
    <col min="11" max="11" width="8.8515625" style="5" hidden="1" customWidth="1"/>
    <col min="12" max="12" width="12.28125" style="5" hidden="1" customWidth="1"/>
    <col min="13" max="13" width="8.8515625" style="5" hidden="1" customWidth="1"/>
    <col min="14" max="14" width="12.28125" style="5" hidden="1" customWidth="1"/>
    <col min="15" max="15" width="7.8515625" style="5" hidden="1" customWidth="1"/>
    <col min="16" max="16" width="14.7109375" style="23" bestFit="1" customWidth="1"/>
    <col min="17" max="17" width="8.8515625" style="5" bestFit="1" customWidth="1"/>
    <col min="18" max="18" width="8.421875" style="5" hidden="1" customWidth="1"/>
    <col min="19" max="19" width="6.00390625" style="5" hidden="1" customWidth="1"/>
    <col min="20" max="20" width="14.28125" style="22" hidden="1" customWidth="1"/>
    <col min="21" max="21" width="8.421875" style="5" hidden="1" customWidth="1"/>
    <col min="22" max="22" width="15.28125" style="22" bestFit="1" customWidth="1"/>
    <col min="23" max="23" width="10.7109375" style="5" bestFit="1" customWidth="1"/>
    <col min="24" max="24" width="6.00390625" style="5" bestFit="1" customWidth="1"/>
    <col min="25" max="16384" width="38.57421875" style="5" customWidth="1"/>
  </cols>
  <sheetData>
    <row r="1" spans="1:24" s="166" customFormat="1" ht="19.5">
      <c r="A1" s="196" t="s">
        <v>94</v>
      </c>
      <c r="B1" s="197"/>
      <c r="C1" s="197"/>
      <c r="D1" s="197"/>
      <c r="E1" s="197"/>
      <c r="F1" s="197"/>
      <c r="G1" s="197"/>
      <c r="H1" s="197"/>
      <c r="I1" s="197"/>
      <c r="J1" s="197"/>
      <c r="K1" s="197"/>
      <c r="L1" s="197"/>
      <c r="M1" s="197"/>
      <c r="N1" s="197"/>
      <c r="O1" s="197"/>
      <c r="P1" s="197"/>
      <c r="Q1" s="197"/>
      <c r="R1" s="197"/>
      <c r="S1" s="197"/>
      <c r="T1" s="197"/>
      <c r="U1" s="197"/>
      <c r="V1" s="197"/>
      <c r="W1" s="197"/>
      <c r="X1" s="198"/>
    </row>
    <row r="2" spans="1:24" s="166" customFormat="1" ht="19.5">
      <c r="A2" s="199" t="s">
        <v>78</v>
      </c>
      <c r="B2" s="200"/>
      <c r="C2" s="200"/>
      <c r="D2" s="200"/>
      <c r="E2" s="200"/>
      <c r="F2" s="200"/>
      <c r="G2" s="200"/>
      <c r="H2" s="200"/>
      <c r="I2" s="200"/>
      <c r="J2" s="200"/>
      <c r="K2" s="200"/>
      <c r="L2" s="200"/>
      <c r="M2" s="200"/>
      <c r="N2" s="200"/>
      <c r="O2" s="200"/>
      <c r="P2" s="200"/>
      <c r="Q2" s="200"/>
      <c r="R2" s="200"/>
      <c r="S2" s="200"/>
      <c r="T2" s="200"/>
      <c r="U2" s="200"/>
      <c r="V2" s="200"/>
      <c r="W2" s="200"/>
      <c r="X2" s="201"/>
    </row>
    <row r="3" spans="1:24" s="166" customFormat="1" ht="20.25" thickBot="1">
      <c r="A3" s="167"/>
      <c r="B3" s="168"/>
      <c r="C3" s="169" t="s">
        <v>93</v>
      </c>
      <c r="D3" s="208" t="s">
        <v>101</v>
      </c>
      <c r="E3" s="209"/>
      <c r="F3" s="209"/>
      <c r="G3" s="209"/>
      <c r="H3" s="209"/>
      <c r="I3" s="209"/>
      <c r="J3" s="209"/>
      <c r="K3" s="209"/>
      <c r="L3" s="209"/>
      <c r="M3" s="209"/>
      <c r="N3" s="210"/>
      <c r="O3" s="210"/>
      <c r="P3" s="210"/>
      <c r="Q3" s="210"/>
      <c r="R3" s="210"/>
      <c r="S3" s="210"/>
      <c r="T3" s="210"/>
      <c r="U3" s="210"/>
      <c r="V3" s="210"/>
      <c r="W3" s="210"/>
      <c r="X3" s="211"/>
    </row>
    <row r="4" spans="1:24" s="105" customFormat="1" ht="18">
      <c r="A4" s="170"/>
      <c r="B4" s="79"/>
      <c r="C4" s="203" t="s">
        <v>0</v>
      </c>
      <c r="D4" s="205" t="s">
        <v>32</v>
      </c>
      <c r="E4" s="205" t="s">
        <v>2</v>
      </c>
      <c r="F4" s="205" t="s">
        <v>67</v>
      </c>
      <c r="G4" s="213" t="s">
        <v>33</v>
      </c>
      <c r="H4" s="213" t="s">
        <v>34</v>
      </c>
      <c r="I4" s="213" t="s">
        <v>35</v>
      </c>
      <c r="J4" s="202" t="s">
        <v>4</v>
      </c>
      <c r="K4" s="202"/>
      <c r="L4" s="202" t="s">
        <v>7</v>
      </c>
      <c r="M4" s="202"/>
      <c r="N4" s="202" t="s">
        <v>8</v>
      </c>
      <c r="O4" s="202"/>
      <c r="P4" s="202" t="s">
        <v>36</v>
      </c>
      <c r="Q4" s="202"/>
      <c r="R4" s="202"/>
      <c r="S4" s="202"/>
      <c r="T4" s="202" t="s">
        <v>37</v>
      </c>
      <c r="U4" s="202"/>
      <c r="V4" s="202" t="s">
        <v>38</v>
      </c>
      <c r="W4" s="202"/>
      <c r="X4" s="212"/>
    </row>
    <row r="5" spans="1:24" s="105" customFormat="1" ht="27.75" thickBot="1">
      <c r="A5" s="171"/>
      <c r="B5" s="12"/>
      <c r="C5" s="204"/>
      <c r="D5" s="206"/>
      <c r="E5" s="207"/>
      <c r="F5" s="207"/>
      <c r="G5" s="214"/>
      <c r="H5" s="214"/>
      <c r="I5" s="214"/>
      <c r="J5" s="15" t="s">
        <v>29</v>
      </c>
      <c r="K5" s="15" t="s">
        <v>16</v>
      </c>
      <c r="L5" s="15" t="s">
        <v>29</v>
      </c>
      <c r="M5" s="15" t="s">
        <v>16</v>
      </c>
      <c r="N5" s="15" t="s">
        <v>29</v>
      </c>
      <c r="O5" s="15" t="s">
        <v>16</v>
      </c>
      <c r="P5" s="13" t="s">
        <v>29</v>
      </c>
      <c r="Q5" s="13" t="s">
        <v>16</v>
      </c>
      <c r="R5" s="14" t="s">
        <v>39</v>
      </c>
      <c r="S5" s="14" t="s">
        <v>40</v>
      </c>
      <c r="T5" s="31" t="s">
        <v>29</v>
      </c>
      <c r="U5" s="16" t="s">
        <v>11</v>
      </c>
      <c r="V5" s="31" t="s">
        <v>29</v>
      </c>
      <c r="W5" s="15" t="s">
        <v>16</v>
      </c>
      <c r="X5" s="17" t="s">
        <v>40</v>
      </c>
    </row>
    <row r="6" spans="1:24" s="3" customFormat="1" ht="18">
      <c r="A6" s="172">
        <v>1</v>
      </c>
      <c r="B6" s="73"/>
      <c r="C6" s="21" t="s">
        <v>95</v>
      </c>
      <c r="D6" s="93">
        <v>38856</v>
      </c>
      <c r="E6" s="94" t="s">
        <v>24</v>
      </c>
      <c r="F6" s="95" t="s">
        <v>60</v>
      </c>
      <c r="G6" s="72">
        <v>195</v>
      </c>
      <c r="H6" s="72">
        <v>291</v>
      </c>
      <c r="I6" s="72">
        <v>2</v>
      </c>
      <c r="J6" s="96">
        <v>276604</v>
      </c>
      <c r="K6" s="97">
        <v>35293</v>
      </c>
      <c r="L6" s="96">
        <v>413105</v>
      </c>
      <c r="M6" s="97">
        <v>52215</v>
      </c>
      <c r="N6" s="96">
        <v>364272.5</v>
      </c>
      <c r="O6" s="97">
        <v>46204</v>
      </c>
      <c r="P6" s="152">
        <f>+J6+L6+N6</f>
        <v>1053981.5</v>
      </c>
      <c r="Q6" s="98">
        <f>+K6+M6+O6</f>
        <v>133712</v>
      </c>
      <c r="R6" s="99">
        <f aca="true" t="shared" si="0" ref="R6:R11">IF(P6&lt;&gt;0,Q6/H6,"")</f>
        <v>459.4914089347079</v>
      </c>
      <c r="S6" s="135">
        <f aca="true" t="shared" si="1" ref="S6:S11">IF(P6&lt;&gt;0,P6/Q6,"")</f>
        <v>7.882475020940529</v>
      </c>
      <c r="T6" s="96">
        <v>2544998.5</v>
      </c>
      <c r="U6" s="136">
        <f>IF(T6&lt;&gt;0,-(T6-P6)/T6,"")</f>
        <v>-0.585861641961675</v>
      </c>
      <c r="V6" s="96">
        <v>4624682.5</v>
      </c>
      <c r="W6" s="97">
        <v>607020</v>
      </c>
      <c r="X6" s="100">
        <f aca="true" t="shared" si="2" ref="X6:X11">V6/W6</f>
        <v>7.618665777074891</v>
      </c>
    </row>
    <row r="7" spans="1:24" s="43" customFormat="1" ht="18">
      <c r="A7" s="172">
        <v>2</v>
      </c>
      <c r="B7" s="74"/>
      <c r="C7" s="66" t="s">
        <v>102</v>
      </c>
      <c r="D7" s="87">
        <v>38863</v>
      </c>
      <c r="E7" s="89" t="s">
        <v>25</v>
      </c>
      <c r="F7" s="89" t="s">
        <v>54</v>
      </c>
      <c r="G7" s="42">
        <v>61</v>
      </c>
      <c r="H7" s="42">
        <v>61</v>
      </c>
      <c r="I7" s="42">
        <v>1</v>
      </c>
      <c r="J7" s="90">
        <v>136699.5</v>
      </c>
      <c r="K7" s="48">
        <v>16742</v>
      </c>
      <c r="L7" s="90">
        <v>175701.5</v>
      </c>
      <c r="M7" s="48">
        <v>20941</v>
      </c>
      <c r="N7" s="90">
        <v>155851.5</v>
      </c>
      <c r="O7" s="48">
        <v>18581</v>
      </c>
      <c r="P7" s="153">
        <f>J7+L7+N7</f>
        <v>468252.5</v>
      </c>
      <c r="Q7" s="48">
        <f>K7+M7+O7</f>
        <v>56264</v>
      </c>
      <c r="R7" s="19">
        <f t="shared" si="0"/>
        <v>922.360655737705</v>
      </c>
      <c r="S7" s="125">
        <f t="shared" si="1"/>
        <v>8.322417531636571</v>
      </c>
      <c r="T7" s="90"/>
      <c r="U7" s="127"/>
      <c r="V7" s="91">
        <v>468252.5</v>
      </c>
      <c r="W7" s="20">
        <v>56264</v>
      </c>
      <c r="X7" s="101">
        <f t="shared" si="2"/>
        <v>8.322417531636571</v>
      </c>
    </row>
    <row r="8" spans="1:24" s="43" customFormat="1" ht="18">
      <c r="A8" s="172">
        <v>3</v>
      </c>
      <c r="B8" s="74"/>
      <c r="C8" s="18" t="s">
        <v>96</v>
      </c>
      <c r="D8" s="80">
        <v>38856</v>
      </c>
      <c r="E8" s="82" t="s">
        <v>27</v>
      </c>
      <c r="F8" s="89" t="s">
        <v>97</v>
      </c>
      <c r="G8" s="28">
        <v>160</v>
      </c>
      <c r="H8" s="28">
        <v>165</v>
      </c>
      <c r="I8" s="28">
        <v>1</v>
      </c>
      <c r="J8" s="90">
        <v>40502</v>
      </c>
      <c r="K8" s="48">
        <v>5926</v>
      </c>
      <c r="L8" s="90">
        <v>72485</v>
      </c>
      <c r="M8" s="48">
        <v>10370</v>
      </c>
      <c r="N8" s="90">
        <v>75148</v>
      </c>
      <c r="O8" s="48">
        <v>10485</v>
      </c>
      <c r="P8" s="153">
        <f>+N8+L8+J8</f>
        <v>188135</v>
      </c>
      <c r="Q8" s="48">
        <f>+O8+M8+K8</f>
        <v>26781</v>
      </c>
      <c r="R8" s="19">
        <f t="shared" si="0"/>
        <v>162.3090909090909</v>
      </c>
      <c r="S8" s="125">
        <f t="shared" si="1"/>
        <v>7.024943056644636</v>
      </c>
      <c r="T8" s="90">
        <v>331602</v>
      </c>
      <c r="U8" s="127">
        <f>(+T8-P8)/T8</f>
        <v>0.4326481746189709</v>
      </c>
      <c r="V8" s="90">
        <v>678603</v>
      </c>
      <c r="W8" s="48">
        <v>98695</v>
      </c>
      <c r="X8" s="101">
        <f t="shared" si="2"/>
        <v>6.875758650387557</v>
      </c>
    </row>
    <row r="9" spans="1:24" s="46" customFormat="1" ht="18">
      <c r="A9" s="172">
        <v>4</v>
      </c>
      <c r="B9" s="75"/>
      <c r="C9" s="18" t="s">
        <v>84</v>
      </c>
      <c r="D9" s="80">
        <v>38842</v>
      </c>
      <c r="E9" s="82" t="s">
        <v>27</v>
      </c>
      <c r="F9" s="89" t="s">
        <v>63</v>
      </c>
      <c r="G9" s="28">
        <v>173</v>
      </c>
      <c r="H9" s="28">
        <v>167</v>
      </c>
      <c r="I9" s="28">
        <v>4</v>
      </c>
      <c r="J9" s="90">
        <v>27517</v>
      </c>
      <c r="K9" s="48">
        <v>3694</v>
      </c>
      <c r="L9" s="90">
        <v>42007</v>
      </c>
      <c r="M9" s="48">
        <v>5646</v>
      </c>
      <c r="N9" s="90">
        <v>43745</v>
      </c>
      <c r="O9" s="48">
        <v>5883</v>
      </c>
      <c r="P9" s="153">
        <f>+N9+L9+J9</f>
        <v>113269</v>
      </c>
      <c r="Q9" s="48">
        <f>+O9+M9+K9</f>
        <v>15223</v>
      </c>
      <c r="R9" s="19">
        <f t="shared" si="0"/>
        <v>91.1556886227545</v>
      </c>
      <c r="S9" s="125">
        <f t="shared" si="1"/>
        <v>7.44064901793339</v>
      </c>
      <c r="T9" s="90">
        <v>208414</v>
      </c>
      <c r="U9" s="127">
        <f>(+T9-P9)/T9</f>
        <v>0.4565192357519169</v>
      </c>
      <c r="V9" s="90">
        <v>2640997</v>
      </c>
      <c r="W9" s="48">
        <v>345336</v>
      </c>
      <c r="X9" s="101">
        <f t="shared" si="2"/>
        <v>7.647615655477564</v>
      </c>
    </row>
    <row r="10" spans="1:24" s="47" customFormat="1" ht="18">
      <c r="A10" s="172">
        <v>5</v>
      </c>
      <c r="B10" s="75"/>
      <c r="C10" s="66" t="s">
        <v>103</v>
      </c>
      <c r="D10" s="87">
        <v>38821</v>
      </c>
      <c r="E10" s="89" t="s">
        <v>25</v>
      </c>
      <c r="F10" s="89" t="s">
        <v>54</v>
      </c>
      <c r="G10" s="42">
        <v>118</v>
      </c>
      <c r="H10" s="42">
        <v>111</v>
      </c>
      <c r="I10" s="42">
        <v>7</v>
      </c>
      <c r="J10" s="90">
        <v>23831.5</v>
      </c>
      <c r="K10" s="48">
        <v>5691</v>
      </c>
      <c r="L10" s="90">
        <v>37167.5</v>
      </c>
      <c r="M10" s="48">
        <v>7525</v>
      </c>
      <c r="N10" s="90">
        <v>34010.5</v>
      </c>
      <c r="O10" s="48">
        <v>6710</v>
      </c>
      <c r="P10" s="153">
        <f>SUM(J10+L10+N10)</f>
        <v>95009.5</v>
      </c>
      <c r="Q10" s="48">
        <f>SUM(K10+M10+O10)</f>
        <v>19926</v>
      </c>
      <c r="R10" s="19">
        <f t="shared" si="0"/>
        <v>179.51351351351352</v>
      </c>
      <c r="S10" s="125">
        <f t="shared" si="1"/>
        <v>4.7681170330221825</v>
      </c>
      <c r="T10" s="90">
        <v>181626</v>
      </c>
      <c r="U10" s="127">
        <f>P10/T10*100-100</f>
        <v>-47.68948278330195</v>
      </c>
      <c r="V10" s="90">
        <v>5786791.5</v>
      </c>
      <c r="W10" s="48">
        <v>854427</v>
      </c>
      <c r="X10" s="101">
        <f t="shared" si="2"/>
        <v>6.77271610096591</v>
      </c>
    </row>
    <row r="11" spans="1:24" s="47" customFormat="1" ht="18">
      <c r="A11" s="172">
        <v>6</v>
      </c>
      <c r="B11" s="75"/>
      <c r="C11" s="18" t="s">
        <v>104</v>
      </c>
      <c r="D11" s="80">
        <v>38863</v>
      </c>
      <c r="E11" s="82" t="s">
        <v>27</v>
      </c>
      <c r="F11" s="89" t="s">
        <v>55</v>
      </c>
      <c r="G11" s="28">
        <v>46</v>
      </c>
      <c r="H11" s="28">
        <v>47</v>
      </c>
      <c r="I11" s="28">
        <v>1</v>
      </c>
      <c r="J11" s="90">
        <v>21353</v>
      </c>
      <c r="K11" s="48">
        <v>2179</v>
      </c>
      <c r="L11" s="90">
        <v>35712</v>
      </c>
      <c r="M11" s="48">
        <v>3550</v>
      </c>
      <c r="N11" s="90">
        <v>33589</v>
      </c>
      <c r="O11" s="48">
        <v>3366</v>
      </c>
      <c r="P11" s="153">
        <f>+N11+L11+J11</f>
        <v>90654</v>
      </c>
      <c r="Q11" s="48">
        <f>+O11+M11+K11</f>
        <v>9095</v>
      </c>
      <c r="R11" s="19">
        <f t="shared" si="0"/>
        <v>193.51063829787233</v>
      </c>
      <c r="S11" s="125">
        <f t="shared" si="1"/>
        <v>9.967454645409566</v>
      </c>
      <c r="T11" s="90"/>
      <c r="U11" s="127"/>
      <c r="V11" s="91">
        <v>90654</v>
      </c>
      <c r="W11" s="20">
        <v>9095</v>
      </c>
      <c r="X11" s="101">
        <f t="shared" si="2"/>
        <v>9.967454645409566</v>
      </c>
    </row>
    <row r="12" spans="1:24" s="47" customFormat="1" ht="18">
      <c r="A12" s="172">
        <v>7</v>
      </c>
      <c r="B12" s="75"/>
      <c r="C12" s="66" t="s">
        <v>105</v>
      </c>
      <c r="D12" s="87">
        <v>38863</v>
      </c>
      <c r="E12" s="92" t="s">
        <v>31</v>
      </c>
      <c r="F12" s="89" t="s">
        <v>106</v>
      </c>
      <c r="G12" s="42">
        <v>35</v>
      </c>
      <c r="H12" s="42">
        <v>35</v>
      </c>
      <c r="I12" s="42">
        <v>1</v>
      </c>
      <c r="J12" s="91">
        <v>21276.5</v>
      </c>
      <c r="K12" s="20">
        <v>2651</v>
      </c>
      <c r="L12" s="91">
        <v>35666.5</v>
      </c>
      <c r="M12" s="20">
        <v>4354</v>
      </c>
      <c r="N12" s="91">
        <v>31967.5</v>
      </c>
      <c r="O12" s="20">
        <v>3885</v>
      </c>
      <c r="P12" s="154">
        <f>J12+L12+N12</f>
        <v>88910.5</v>
      </c>
      <c r="Q12" s="20">
        <f>K12+M12+O12</f>
        <v>10890</v>
      </c>
      <c r="R12" s="20">
        <f>Q12/H12</f>
        <v>311.14285714285717</v>
      </c>
      <c r="S12" s="128">
        <f>P12/Q12</f>
        <v>8.164416896235078</v>
      </c>
      <c r="T12" s="91"/>
      <c r="U12" s="126">
        <f>IF(T12&lt;&gt;0,-(T12-P12)/T12,"")</f>
      </c>
      <c r="V12" s="91">
        <v>88910.5</v>
      </c>
      <c r="W12" s="20">
        <v>10890</v>
      </c>
      <c r="X12" s="137">
        <f>+V12/W12</f>
        <v>8.164416896235078</v>
      </c>
    </row>
    <row r="13" spans="1:24" s="47" customFormat="1" ht="18">
      <c r="A13" s="172">
        <v>8</v>
      </c>
      <c r="B13" s="75"/>
      <c r="C13" s="66" t="s">
        <v>81</v>
      </c>
      <c r="D13" s="87">
        <v>38835</v>
      </c>
      <c r="E13" s="89" t="s">
        <v>25</v>
      </c>
      <c r="F13" s="89" t="s">
        <v>88</v>
      </c>
      <c r="G13" s="42">
        <v>65</v>
      </c>
      <c r="H13" s="42">
        <v>49</v>
      </c>
      <c r="I13" s="42">
        <v>5</v>
      </c>
      <c r="J13" s="90">
        <v>4802</v>
      </c>
      <c r="K13" s="48">
        <v>944</v>
      </c>
      <c r="L13" s="90">
        <v>8049.5</v>
      </c>
      <c r="M13" s="48">
        <v>1528</v>
      </c>
      <c r="N13" s="90">
        <v>7416</v>
      </c>
      <c r="O13" s="48">
        <v>1377</v>
      </c>
      <c r="P13" s="153">
        <f>SUM(J13+L13+N13)</f>
        <v>20267.5</v>
      </c>
      <c r="Q13" s="48">
        <f>SUM(K13+M13+O13)</f>
        <v>3849</v>
      </c>
      <c r="R13" s="19">
        <f>IF(P13&lt;&gt;0,Q13/H13,"")</f>
        <v>78.55102040816327</v>
      </c>
      <c r="S13" s="125">
        <f>IF(P13&lt;&gt;0,P13/Q13,"")</f>
        <v>5.265653416471811</v>
      </c>
      <c r="T13" s="90">
        <v>28473.5</v>
      </c>
      <c r="U13" s="127">
        <f>P13/T13*100-100</f>
        <v>-28.81977979524821</v>
      </c>
      <c r="V13" s="90">
        <v>851443</v>
      </c>
      <c r="W13" s="48">
        <v>119713</v>
      </c>
      <c r="X13" s="101">
        <f>V13/W13</f>
        <v>7.112368748590379</v>
      </c>
    </row>
    <row r="14" spans="1:24" s="47" customFormat="1" ht="18">
      <c r="A14" s="172">
        <v>9</v>
      </c>
      <c r="B14" s="75"/>
      <c r="C14" s="66" t="s">
        <v>107</v>
      </c>
      <c r="D14" s="87">
        <v>38849</v>
      </c>
      <c r="E14" s="89" t="s">
        <v>25</v>
      </c>
      <c r="F14" s="89" t="s">
        <v>54</v>
      </c>
      <c r="G14" s="42">
        <v>51</v>
      </c>
      <c r="H14" s="42">
        <v>49</v>
      </c>
      <c r="I14" s="42">
        <v>3</v>
      </c>
      <c r="J14" s="90">
        <v>4070</v>
      </c>
      <c r="K14" s="48">
        <v>618</v>
      </c>
      <c r="L14" s="90">
        <v>7452</v>
      </c>
      <c r="M14" s="48">
        <v>1064</v>
      </c>
      <c r="N14" s="90">
        <v>8320</v>
      </c>
      <c r="O14" s="48">
        <v>1116</v>
      </c>
      <c r="P14" s="153">
        <f>J14+L14+N14</f>
        <v>19842</v>
      </c>
      <c r="Q14" s="48">
        <f>K14+M14+O14</f>
        <v>2798</v>
      </c>
      <c r="R14" s="19">
        <f>IF(P14&lt;&gt;0,Q14/H14,"")</f>
        <v>57.10204081632653</v>
      </c>
      <c r="S14" s="125">
        <f>IF(P14&lt;&gt;0,P14/Q14,"")</f>
        <v>7.091493924231594</v>
      </c>
      <c r="T14" s="90">
        <v>48585.5</v>
      </c>
      <c r="U14" s="127">
        <f>P14/T14*100-100</f>
        <v>-59.16065492791059</v>
      </c>
      <c r="V14" s="91">
        <v>265595</v>
      </c>
      <c r="W14" s="20">
        <v>36934</v>
      </c>
      <c r="X14" s="101">
        <f>V14/W14</f>
        <v>7.1910705582931715</v>
      </c>
    </row>
    <row r="15" spans="1:24" s="47" customFormat="1" ht="18">
      <c r="A15" s="172">
        <v>10</v>
      </c>
      <c r="B15" s="75"/>
      <c r="C15" s="18" t="s">
        <v>108</v>
      </c>
      <c r="D15" s="80">
        <v>38863</v>
      </c>
      <c r="E15" s="81" t="s">
        <v>24</v>
      </c>
      <c r="F15" s="82" t="s">
        <v>66</v>
      </c>
      <c r="G15" s="28">
        <v>17</v>
      </c>
      <c r="H15" s="28">
        <v>19</v>
      </c>
      <c r="I15" s="28">
        <v>1</v>
      </c>
      <c r="J15" s="83">
        <v>4074</v>
      </c>
      <c r="K15" s="84">
        <v>491</v>
      </c>
      <c r="L15" s="83">
        <v>6556.5</v>
      </c>
      <c r="M15" s="84">
        <v>813</v>
      </c>
      <c r="N15" s="83">
        <v>5850</v>
      </c>
      <c r="O15" s="84">
        <v>720</v>
      </c>
      <c r="P15" s="155">
        <f>+J15+L15+N15</f>
        <v>16480.5</v>
      </c>
      <c r="Q15" s="86">
        <f>+K15+M15+O15</f>
        <v>2024</v>
      </c>
      <c r="R15" s="19">
        <f>IF(P15&lt;&gt;0,Q15/H15,"")</f>
        <v>106.52631578947368</v>
      </c>
      <c r="S15" s="125">
        <f>IF(P15&lt;&gt;0,P15/Q15,"")</f>
        <v>8.1425395256917</v>
      </c>
      <c r="T15" s="83"/>
      <c r="U15" s="126">
        <f>IF(T15&lt;&gt;0,-(T15-P15)/T15,"")</f>
      </c>
      <c r="V15" s="83">
        <v>16480.5</v>
      </c>
      <c r="W15" s="84">
        <v>2024</v>
      </c>
      <c r="X15" s="101">
        <f>V15/W15</f>
        <v>8.1425395256917</v>
      </c>
    </row>
    <row r="16" spans="1:24" s="47" customFormat="1" ht="18">
      <c r="A16" s="172">
        <v>11</v>
      </c>
      <c r="B16" s="75"/>
      <c r="C16" s="66" t="s">
        <v>109</v>
      </c>
      <c r="D16" s="87">
        <v>38849</v>
      </c>
      <c r="E16" s="88" t="s">
        <v>110</v>
      </c>
      <c r="F16" s="89" t="s">
        <v>74</v>
      </c>
      <c r="G16" s="42">
        <v>21</v>
      </c>
      <c r="H16" s="42">
        <v>19</v>
      </c>
      <c r="I16" s="42">
        <v>3</v>
      </c>
      <c r="J16" s="90">
        <v>2314.5</v>
      </c>
      <c r="K16" s="48">
        <v>282</v>
      </c>
      <c r="L16" s="90">
        <v>3867</v>
      </c>
      <c r="M16" s="48">
        <v>507</v>
      </c>
      <c r="N16" s="90">
        <v>4876</v>
      </c>
      <c r="O16" s="48">
        <v>623</v>
      </c>
      <c r="P16" s="153">
        <f>+N16+L16+J16</f>
        <v>11057.5</v>
      </c>
      <c r="Q16" s="48">
        <f>+O16+M16+K16</f>
        <v>1412</v>
      </c>
      <c r="R16" s="48">
        <f>+Q16/H16</f>
        <v>74.3157894736842</v>
      </c>
      <c r="S16" s="129">
        <f>+P16/Q16</f>
        <v>7.831090651558074</v>
      </c>
      <c r="T16" s="90"/>
      <c r="U16" s="126">
        <f>IF(T16&lt;&gt;0,-(T16-P16)/T16,"")</f>
      </c>
      <c r="V16" s="90">
        <v>174334.79</v>
      </c>
      <c r="W16" s="48">
        <v>19583</v>
      </c>
      <c r="X16" s="137">
        <f>+V16/W16</f>
        <v>8.902353571975693</v>
      </c>
    </row>
    <row r="17" spans="1:24" s="47" customFormat="1" ht="18">
      <c r="A17" s="172">
        <v>12</v>
      </c>
      <c r="B17" s="75"/>
      <c r="C17" s="18" t="s">
        <v>89</v>
      </c>
      <c r="D17" s="80">
        <v>38849</v>
      </c>
      <c r="E17" s="81" t="s">
        <v>24</v>
      </c>
      <c r="F17" s="82" t="s">
        <v>90</v>
      </c>
      <c r="G17" s="28">
        <v>14</v>
      </c>
      <c r="H17" s="28">
        <v>10</v>
      </c>
      <c r="I17" s="28">
        <v>3</v>
      </c>
      <c r="J17" s="83">
        <v>2354.5</v>
      </c>
      <c r="K17" s="84">
        <v>288</v>
      </c>
      <c r="L17" s="83">
        <v>4085</v>
      </c>
      <c r="M17" s="84">
        <v>497</v>
      </c>
      <c r="N17" s="83">
        <v>3960</v>
      </c>
      <c r="O17" s="84">
        <v>463</v>
      </c>
      <c r="P17" s="155">
        <f>+J17+L17+N17</f>
        <v>10399.5</v>
      </c>
      <c r="Q17" s="86">
        <f>+K17+M17+O17</f>
        <v>1248</v>
      </c>
      <c r="R17" s="19">
        <f>IF(P17&lt;&gt;0,Q17/H17,"")</f>
        <v>124.8</v>
      </c>
      <c r="S17" s="125">
        <f>IF(P17&lt;&gt;0,P17/Q17,"")</f>
        <v>8.332932692307692</v>
      </c>
      <c r="T17" s="83">
        <v>33188.5</v>
      </c>
      <c r="U17" s="126">
        <f>IF(T17&lt;&gt;0,-(T17-P17)/T17,"")</f>
        <v>-0.6866535094987721</v>
      </c>
      <c r="V17" s="83">
        <v>156213.5</v>
      </c>
      <c r="W17" s="84">
        <v>17846</v>
      </c>
      <c r="X17" s="101">
        <f>V17/W17</f>
        <v>8.75341813291494</v>
      </c>
    </row>
    <row r="18" spans="1:24" s="47" customFormat="1" ht="18">
      <c r="A18" s="172">
        <v>13</v>
      </c>
      <c r="B18" s="75"/>
      <c r="C18" s="18" t="s">
        <v>80</v>
      </c>
      <c r="D18" s="80">
        <v>38835</v>
      </c>
      <c r="E18" s="82" t="s">
        <v>27</v>
      </c>
      <c r="F18" s="89" t="s">
        <v>111</v>
      </c>
      <c r="G18" s="28">
        <v>71</v>
      </c>
      <c r="H18" s="28">
        <v>29</v>
      </c>
      <c r="I18" s="28">
        <v>5</v>
      </c>
      <c r="J18" s="90">
        <v>1985</v>
      </c>
      <c r="K18" s="48">
        <v>396</v>
      </c>
      <c r="L18" s="90">
        <v>3461</v>
      </c>
      <c r="M18" s="48">
        <v>705</v>
      </c>
      <c r="N18" s="90">
        <v>3070</v>
      </c>
      <c r="O18" s="48">
        <v>634</v>
      </c>
      <c r="P18" s="153">
        <f>+N18+L18+J18</f>
        <v>8516</v>
      </c>
      <c r="Q18" s="48">
        <f>+O18+M18+K18</f>
        <v>1735</v>
      </c>
      <c r="R18" s="19">
        <f>IF(P18&lt;&gt;0,Q18/H18,"")</f>
        <v>59.827586206896555</v>
      </c>
      <c r="S18" s="125">
        <f>IF(P18&lt;&gt;0,P18/Q18,"")</f>
        <v>4.90835734870317</v>
      </c>
      <c r="T18" s="90">
        <v>24162</v>
      </c>
      <c r="U18" s="127">
        <f>(+T18-P18)/T18</f>
        <v>0.6475457329691251</v>
      </c>
      <c r="V18" s="90">
        <v>965541</v>
      </c>
      <c r="W18" s="48">
        <v>115228</v>
      </c>
      <c r="X18" s="101">
        <f>V18/W18</f>
        <v>8.379395633005867</v>
      </c>
    </row>
    <row r="19" spans="1:24" s="47" customFormat="1" ht="18">
      <c r="A19" s="172">
        <v>14</v>
      </c>
      <c r="B19" s="75"/>
      <c r="C19" s="66" t="s">
        <v>73</v>
      </c>
      <c r="D19" s="87">
        <v>38828</v>
      </c>
      <c r="E19" s="89" t="s">
        <v>25</v>
      </c>
      <c r="F19" s="89" t="s">
        <v>74</v>
      </c>
      <c r="G19" s="42">
        <v>43</v>
      </c>
      <c r="H19" s="42">
        <v>23</v>
      </c>
      <c r="I19" s="42">
        <v>6</v>
      </c>
      <c r="J19" s="90">
        <v>1318</v>
      </c>
      <c r="K19" s="48">
        <v>265</v>
      </c>
      <c r="L19" s="90">
        <v>2348</v>
      </c>
      <c r="M19" s="48">
        <v>493</v>
      </c>
      <c r="N19" s="90">
        <v>2321.5</v>
      </c>
      <c r="O19" s="48">
        <v>465</v>
      </c>
      <c r="P19" s="153">
        <f>SUM(J19+L19+N19)</f>
        <v>5987.5</v>
      </c>
      <c r="Q19" s="48">
        <f>SUM(K19+M19+O19)</f>
        <v>1223</v>
      </c>
      <c r="R19" s="19">
        <f>IF(P19&lt;&gt;0,Q19/H19,"")</f>
        <v>53.17391304347826</v>
      </c>
      <c r="S19" s="125">
        <f>IF(P19&lt;&gt;0,P19/Q19,"")</f>
        <v>4.895748160261651</v>
      </c>
      <c r="T19" s="90">
        <v>17443</v>
      </c>
      <c r="U19" s="127">
        <f>P19/T19*100-100</f>
        <v>-65.6739093045921</v>
      </c>
      <c r="V19" s="90">
        <v>564354.5</v>
      </c>
      <c r="W19" s="48">
        <v>85579</v>
      </c>
      <c r="X19" s="101">
        <f>V19/W19</f>
        <v>6.594544222297526</v>
      </c>
    </row>
    <row r="20" spans="1:24" s="47" customFormat="1" ht="18">
      <c r="A20" s="172">
        <v>15</v>
      </c>
      <c r="B20" s="75"/>
      <c r="C20" s="66" t="s">
        <v>112</v>
      </c>
      <c r="D20" s="87">
        <v>38758</v>
      </c>
      <c r="E20" s="89" t="s">
        <v>25</v>
      </c>
      <c r="F20" s="89" t="s">
        <v>113</v>
      </c>
      <c r="G20" s="42">
        <v>58</v>
      </c>
      <c r="H20" s="42">
        <v>16</v>
      </c>
      <c r="I20" s="42">
        <v>2</v>
      </c>
      <c r="J20" s="90">
        <v>1671</v>
      </c>
      <c r="K20" s="48">
        <v>557</v>
      </c>
      <c r="L20" s="90">
        <v>1677</v>
      </c>
      <c r="M20" s="48">
        <v>559</v>
      </c>
      <c r="N20" s="90">
        <v>1713</v>
      </c>
      <c r="O20" s="48">
        <v>571</v>
      </c>
      <c r="P20" s="153">
        <f>J20+L20+N20</f>
        <v>5061</v>
      </c>
      <c r="Q20" s="48">
        <f>K20+M20+O20</f>
        <v>1687</v>
      </c>
      <c r="R20" s="19">
        <f>IF(P20&lt;&gt;0,Q20/H20,"")</f>
        <v>105.4375</v>
      </c>
      <c r="S20" s="125">
        <f>IF(P20&lt;&gt;0,P20/Q20,"")</f>
        <v>3</v>
      </c>
      <c r="T20" s="90">
        <v>4322</v>
      </c>
      <c r="U20" s="127">
        <f>P20/T20*100-100</f>
        <v>17.09856547894492</v>
      </c>
      <c r="V20" s="90">
        <v>3293355.5</v>
      </c>
      <c r="W20" s="48">
        <v>535284</v>
      </c>
      <c r="X20" s="101">
        <f>V20/W20</f>
        <v>6.152538652378924</v>
      </c>
    </row>
    <row r="21" spans="1:24" s="47" customFormat="1" ht="18">
      <c r="A21" s="172">
        <v>16</v>
      </c>
      <c r="B21" s="75"/>
      <c r="C21" s="66" t="s">
        <v>98</v>
      </c>
      <c r="D21" s="87">
        <v>38856</v>
      </c>
      <c r="E21" s="92" t="s">
        <v>31</v>
      </c>
      <c r="F21" s="89" t="s">
        <v>64</v>
      </c>
      <c r="G21" s="42">
        <v>10</v>
      </c>
      <c r="H21" s="42">
        <v>10</v>
      </c>
      <c r="I21" s="42">
        <v>2</v>
      </c>
      <c r="J21" s="91">
        <v>1102.5</v>
      </c>
      <c r="K21" s="20">
        <v>200</v>
      </c>
      <c r="L21" s="91">
        <v>1529.5</v>
      </c>
      <c r="M21" s="20">
        <v>251</v>
      </c>
      <c r="N21" s="91">
        <v>1745.5</v>
      </c>
      <c r="O21" s="20">
        <v>276</v>
      </c>
      <c r="P21" s="154">
        <f>J21+L21+N21</f>
        <v>4377.5</v>
      </c>
      <c r="Q21" s="20">
        <f>K21+M21+O21</f>
        <v>727</v>
      </c>
      <c r="R21" s="20">
        <f>Q21/H21</f>
        <v>72.7</v>
      </c>
      <c r="S21" s="128">
        <f>P21/Q21</f>
        <v>6.0213204951856945</v>
      </c>
      <c r="T21" s="91">
        <v>8154</v>
      </c>
      <c r="U21" s="126">
        <f>IF(T21&lt;&gt;0,-(T21-P21)/T21,"")</f>
        <v>-0.46314692175619326</v>
      </c>
      <c r="V21" s="91">
        <v>26469</v>
      </c>
      <c r="W21" s="20">
        <v>3749</v>
      </c>
      <c r="X21" s="137">
        <f>+V21/W21</f>
        <v>7.06028274206455</v>
      </c>
    </row>
    <row r="22" spans="1:24" s="47" customFormat="1" ht="18">
      <c r="A22" s="172">
        <v>17</v>
      </c>
      <c r="B22" s="75"/>
      <c r="C22" s="18" t="s">
        <v>114</v>
      </c>
      <c r="D22" s="80">
        <v>38815</v>
      </c>
      <c r="E22" s="82" t="s">
        <v>27</v>
      </c>
      <c r="F22" s="89" t="s">
        <v>55</v>
      </c>
      <c r="G22" s="28">
        <v>94</v>
      </c>
      <c r="H22" s="28">
        <v>19</v>
      </c>
      <c r="I22" s="28">
        <v>7</v>
      </c>
      <c r="J22" s="90">
        <v>724</v>
      </c>
      <c r="K22" s="48">
        <v>71</v>
      </c>
      <c r="L22" s="90">
        <v>1793</v>
      </c>
      <c r="M22" s="48">
        <v>269</v>
      </c>
      <c r="N22" s="90">
        <v>1560</v>
      </c>
      <c r="O22" s="48">
        <v>244</v>
      </c>
      <c r="P22" s="153">
        <f>+N22+L22+J22</f>
        <v>4077</v>
      </c>
      <c r="Q22" s="48">
        <f>+O22+M22+K22</f>
        <v>584</v>
      </c>
      <c r="R22" s="19">
        <f>IF(P22&lt;&gt;0,Q22/H22,"")</f>
        <v>30.736842105263158</v>
      </c>
      <c r="S22" s="125">
        <f>IF(P22&lt;&gt;0,P22/Q22,"")</f>
        <v>6.9811643835616435</v>
      </c>
      <c r="T22" s="90">
        <v>11631</v>
      </c>
      <c r="U22" s="127">
        <f>(+T22-P22)/T22</f>
        <v>0.6494712406499871</v>
      </c>
      <c r="V22" s="91">
        <v>967519</v>
      </c>
      <c r="W22" s="20">
        <v>141331</v>
      </c>
      <c r="X22" s="101">
        <f>V22/W22</f>
        <v>6.8457663216138</v>
      </c>
    </row>
    <row r="23" spans="1:24" s="47" customFormat="1" ht="18">
      <c r="A23" s="172">
        <v>18</v>
      </c>
      <c r="B23" s="75"/>
      <c r="C23" s="18" t="s">
        <v>82</v>
      </c>
      <c r="D23" s="80">
        <v>38835</v>
      </c>
      <c r="E23" s="81" t="s">
        <v>24</v>
      </c>
      <c r="F23" s="82" t="s">
        <v>57</v>
      </c>
      <c r="G23" s="28">
        <v>40</v>
      </c>
      <c r="H23" s="28">
        <v>10</v>
      </c>
      <c r="I23" s="28">
        <v>5</v>
      </c>
      <c r="J23" s="83">
        <v>635</v>
      </c>
      <c r="K23" s="84">
        <v>127</v>
      </c>
      <c r="L23" s="83">
        <v>1040</v>
      </c>
      <c r="M23" s="84">
        <v>206</v>
      </c>
      <c r="N23" s="83">
        <v>968.5</v>
      </c>
      <c r="O23" s="84">
        <v>178</v>
      </c>
      <c r="P23" s="155">
        <f aca="true" t="shared" si="3" ref="P23:Q25">+J23+L23+N23</f>
        <v>2643.5</v>
      </c>
      <c r="Q23" s="86">
        <f t="shared" si="3"/>
        <v>511</v>
      </c>
      <c r="R23" s="19">
        <f>IF(P23&lt;&gt;0,Q23/H23,"")</f>
        <v>51.1</v>
      </c>
      <c r="S23" s="125">
        <f>IF(P23&lt;&gt;0,P23/Q23,"")</f>
        <v>5.173189823874756</v>
      </c>
      <c r="T23" s="83">
        <v>1688</v>
      </c>
      <c r="U23" s="126">
        <f>IF(T23&lt;&gt;0,-(T23-P23)/T23,"")</f>
        <v>0.5660545023696683</v>
      </c>
      <c r="V23" s="83">
        <v>223470</v>
      </c>
      <c r="W23" s="84">
        <v>27407</v>
      </c>
      <c r="X23" s="101">
        <f>V23/W23</f>
        <v>8.153756339621264</v>
      </c>
    </row>
    <row r="24" spans="1:24" s="47" customFormat="1" ht="18">
      <c r="A24" s="172">
        <v>19</v>
      </c>
      <c r="B24" s="75"/>
      <c r="C24" s="18" t="s">
        <v>115</v>
      </c>
      <c r="D24" s="80">
        <v>38800</v>
      </c>
      <c r="E24" s="82" t="s">
        <v>116</v>
      </c>
      <c r="F24" s="82" t="s">
        <v>117</v>
      </c>
      <c r="G24" s="28">
        <v>58</v>
      </c>
      <c r="H24" s="28">
        <v>4</v>
      </c>
      <c r="I24" s="28">
        <v>10</v>
      </c>
      <c r="J24" s="83">
        <v>956</v>
      </c>
      <c r="K24" s="84">
        <v>176</v>
      </c>
      <c r="L24" s="83">
        <v>729</v>
      </c>
      <c r="M24" s="84">
        <v>100</v>
      </c>
      <c r="N24" s="83">
        <v>638</v>
      </c>
      <c r="O24" s="84">
        <v>85</v>
      </c>
      <c r="P24" s="155">
        <f t="shared" si="3"/>
        <v>2323</v>
      </c>
      <c r="Q24" s="86">
        <f t="shared" si="3"/>
        <v>361</v>
      </c>
      <c r="R24" s="19">
        <f>IF(P24&lt;&gt;0,Q24/H24,"")</f>
        <v>90.25</v>
      </c>
      <c r="S24" s="125">
        <f>IF(P24&lt;&gt;0,P24/Q24,"")</f>
        <v>6.434903047091413</v>
      </c>
      <c r="T24" s="83">
        <v>636.5</v>
      </c>
      <c r="U24" s="126">
        <f>IF(T24&lt;&gt;0,-(T24-P24)/T24,"")</f>
        <v>2.649646504320503</v>
      </c>
      <c r="V24" s="85">
        <f>350945.5+222517.5+139156.5+40897.5+38142.5+25481.5+16036.5+2540+5715.5+2323</f>
        <v>843756</v>
      </c>
      <c r="W24" s="20">
        <f>46256+31606+20219+8293+8608+6050+3760+524+1828+361</f>
        <v>127505</v>
      </c>
      <c r="X24" s="101">
        <f>IF(V24&lt;&gt;0,V24/W24,"")</f>
        <v>6.617434610407435</v>
      </c>
    </row>
    <row r="25" spans="1:24" s="47" customFormat="1" ht="18.75" thickBot="1">
      <c r="A25" s="172">
        <v>20</v>
      </c>
      <c r="B25" s="77"/>
      <c r="C25" s="138" t="s">
        <v>72</v>
      </c>
      <c r="D25" s="139">
        <v>38828</v>
      </c>
      <c r="E25" s="157" t="s">
        <v>24</v>
      </c>
      <c r="F25" s="140" t="s">
        <v>62</v>
      </c>
      <c r="G25" s="141">
        <v>59</v>
      </c>
      <c r="H25" s="141">
        <v>7</v>
      </c>
      <c r="I25" s="141">
        <v>6</v>
      </c>
      <c r="J25" s="158">
        <v>414</v>
      </c>
      <c r="K25" s="159">
        <v>85</v>
      </c>
      <c r="L25" s="158">
        <v>817.5</v>
      </c>
      <c r="M25" s="159">
        <v>159</v>
      </c>
      <c r="N25" s="158">
        <v>1026</v>
      </c>
      <c r="O25" s="159">
        <v>196</v>
      </c>
      <c r="P25" s="160">
        <f t="shared" si="3"/>
        <v>2257.5</v>
      </c>
      <c r="Q25" s="161">
        <f t="shared" si="3"/>
        <v>440</v>
      </c>
      <c r="R25" s="26">
        <f>IF(P25&lt;&gt;0,Q25/H25,"")</f>
        <v>62.857142857142854</v>
      </c>
      <c r="S25" s="142">
        <f>IF(P25&lt;&gt;0,P25/Q25,"")</f>
        <v>5.130681818181818</v>
      </c>
      <c r="T25" s="158">
        <v>1329</v>
      </c>
      <c r="U25" s="164">
        <f>IF(T25&lt;&gt;0,-(T25-P25)/T25,"")</f>
        <v>0.698645598194131</v>
      </c>
      <c r="V25" s="158">
        <v>757226.5</v>
      </c>
      <c r="W25" s="159">
        <v>96023</v>
      </c>
      <c r="X25" s="165">
        <f>V25/W25</f>
        <v>7.885886714641284</v>
      </c>
    </row>
    <row r="26" spans="1:24" s="8" customFormat="1" ht="6" customHeight="1" thickBot="1">
      <c r="A26" s="173"/>
      <c r="B26" s="53"/>
      <c r="C26" s="54"/>
      <c r="D26" s="55"/>
      <c r="E26" s="55"/>
      <c r="F26" s="56"/>
      <c r="G26" s="57"/>
      <c r="H26" s="57"/>
      <c r="I26" s="57"/>
      <c r="J26" s="58"/>
      <c r="K26" s="59"/>
      <c r="L26" s="58"/>
      <c r="M26" s="59"/>
      <c r="N26" s="58"/>
      <c r="O26" s="59"/>
      <c r="P26" s="60"/>
      <c r="Q26" s="61"/>
      <c r="R26" s="62"/>
      <c r="S26" s="63"/>
      <c r="T26" s="58"/>
      <c r="U26" s="64"/>
      <c r="V26" s="58"/>
      <c r="W26" s="64"/>
      <c r="X26" s="174"/>
    </row>
    <row r="27" spans="1:24" s="24" customFormat="1" ht="15" thickBot="1">
      <c r="A27" s="175"/>
      <c r="B27" s="187" t="s">
        <v>41</v>
      </c>
      <c r="C27" s="188"/>
      <c r="D27" s="188"/>
      <c r="E27" s="188"/>
      <c r="F27" s="188"/>
      <c r="G27" s="34">
        <f>SUM(G6:G26)</f>
        <v>1389</v>
      </c>
      <c r="H27" s="34">
        <f>SUM(H6:H26)</f>
        <v>1141</v>
      </c>
      <c r="I27" s="33"/>
      <c r="J27" s="35"/>
      <c r="K27" s="36"/>
      <c r="L27" s="35"/>
      <c r="M27" s="36"/>
      <c r="N27" s="35"/>
      <c r="O27" s="36"/>
      <c r="P27" s="35">
        <f>SUM(P6:P26)</f>
        <v>2211502</v>
      </c>
      <c r="Q27" s="36">
        <f>SUM(Q6:Q26)</f>
        <v>290490</v>
      </c>
      <c r="R27" s="37">
        <f>P27/H27</f>
        <v>1938.2138475021911</v>
      </c>
      <c r="S27" s="38">
        <f>P27/Q27</f>
        <v>7.6130056112086475</v>
      </c>
      <c r="T27" s="35"/>
      <c r="U27" s="39"/>
      <c r="V27" s="51"/>
      <c r="W27" s="40"/>
      <c r="X27" s="41"/>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1.3" right="0.46" top="0.62" bottom="0.39" header="0.5" footer="0.32"/>
  <pageSetup orientation="landscape" paperSize="9" r:id="rId2"/>
  <ignoredErrors>
    <ignoredError sqref="P10:X20 X21:X24" formula="1"/>
  </ignoredErrors>
  <drawing r:id="rId1"/>
</worksheet>
</file>

<file path=xl/worksheets/sheet3.xml><?xml version="1.0" encoding="utf-8"?>
<worksheet xmlns="http://schemas.openxmlformats.org/spreadsheetml/2006/main" xmlns:r="http://schemas.openxmlformats.org/officeDocument/2006/relationships">
  <dimension ref="A1:W34"/>
  <sheetViews>
    <sheetView zoomScale="90" zoomScaleNormal="90" workbookViewId="0" topLeftCell="A1">
      <selection activeCell="B5" sqref="B5"/>
    </sheetView>
  </sheetViews>
  <sheetFormatPr defaultColWidth="9.140625" defaultRowHeight="12.75"/>
  <cols>
    <col min="1" max="1" width="5.28125" style="106" bestFit="1" customWidth="1"/>
    <col min="2" max="2" width="5.00390625" style="106" bestFit="1" customWidth="1"/>
    <col min="3" max="3" width="12.421875" style="122" bestFit="1" customWidth="1"/>
    <col min="4" max="4" width="10.421875" style="122" bestFit="1" customWidth="1"/>
    <col min="5" max="5" width="8.8515625" style="106" bestFit="1" customWidth="1"/>
    <col min="6" max="6" width="10.28125" style="106" bestFit="1" customWidth="1"/>
    <col min="7" max="7" width="8.7109375" style="106" bestFit="1" customWidth="1"/>
    <col min="8" max="8" width="12.00390625" style="106" bestFit="1" customWidth="1"/>
    <col min="9" max="9" width="6.8515625" style="123" bestFit="1" customWidth="1"/>
    <col min="10" max="10" width="6.00390625" style="123" bestFit="1" customWidth="1"/>
    <col min="11" max="11" width="6.8515625" style="123" bestFit="1" customWidth="1"/>
    <col min="12" max="12" width="10.140625" style="123" bestFit="1" customWidth="1"/>
    <col min="13" max="13" width="6.8515625" style="123" bestFit="1" customWidth="1"/>
    <col min="14" max="14" width="10.140625" style="123" bestFit="1" customWidth="1"/>
    <col min="15" max="15" width="8.140625" style="123" bestFit="1" customWidth="1"/>
    <col min="16" max="16" width="10.140625" style="123" bestFit="1" customWidth="1"/>
    <col min="17" max="17" width="16.140625" style="123" bestFit="1" customWidth="1"/>
    <col min="18" max="18" width="14.57421875" style="123" bestFit="1" customWidth="1"/>
    <col min="19" max="19" width="7.421875" style="123" bestFit="1" customWidth="1"/>
    <col min="20" max="20" width="8.7109375" style="106" bestFit="1" customWidth="1"/>
    <col min="21" max="21" width="10.421875" style="106" bestFit="1" customWidth="1"/>
    <col min="22" max="22" width="14.7109375" style="106" bestFit="1" customWidth="1"/>
    <col min="23" max="23" width="15.28125" style="106" bestFit="1" customWidth="1"/>
    <col min="24" max="16384" width="9.140625" style="106" customWidth="1"/>
  </cols>
  <sheetData>
    <row r="1" spans="1:23" ht="15">
      <c r="A1" s="220" t="s">
        <v>22</v>
      </c>
      <c r="B1" s="220"/>
      <c r="C1" s="220"/>
      <c r="D1" s="220"/>
      <c r="E1" s="220"/>
      <c r="F1" s="220"/>
      <c r="G1" s="220"/>
      <c r="H1" s="220"/>
      <c r="I1" s="220"/>
      <c r="J1" s="220"/>
      <c r="K1" s="220"/>
      <c r="L1" s="220"/>
      <c r="M1" s="220"/>
      <c r="N1" s="220"/>
      <c r="O1" s="220"/>
      <c r="P1" s="220"/>
      <c r="Q1" s="220"/>
      <c r="R1" s="220"/>
      <c r="S1" s="220"/>
      <c r="T1" s="220"/>
      <c r="U1" s="220"/>
      <c r="V1" s="220"/>
      <c r="W1" s="220"/>
    </row>
    <row r="2" spans="1:23" ht="15">
      <c r="A2" s="221" t="s">
        <v>21</v>
      </c>
      <c r="B2" s="215" t="s">
        <v>0</v>
      </c>
      <c r="C2" s="223" t="s">
        <v>1</v>
      </c>
      <c r="D2" s="215" t="s">
        <v>2</v>
      </c>
      <c r="E2" s="215" t="s">
        <v>67</v>
      </c>
      <c r="F2" s="215" t="s">
        <v>3</v>
      </c>
      <c r="G2" s="215" t="s">
        <v>20</v>
      </c>
      <c r="H2" s="215" t="s">
        <v>19</v>
      </c>
      <c r="I2" s="218" t="s">
        <v>10</v>
      </c>
      <c r="J2" s="218"/>
      <c r="K2" s="218"/>
      <c r="L2" s="218"/>
      <c r="M2" s="218"/>
      <c r="N2" s="218"/>
      <c r="O2" s="218"/>
      <c r="P2" s="218"/>
      <c r="Q2" s="215" t="s">
        <v>12</v>
      </c>
      <c r="R2" s="215" t="s">
        <v>13</v>
      </c>
      <c r="S2" s="109"/>
      <c r="T2" s="107"/>
      <c r="U2" s="215" t="s">
        <v>14</v>
      </c>
      <c r="V2" s="215" t="s">
        <v>15</v>
      </c>
      <c r="W2" s="217" t="s">
        <v>13</v>
      </c>
    </row>
    <row r="3" spans="1:23" ht="15">
      <c r="A3" s="216"/>
      <c r="B3" s="222"/>
      <c r="C3" s="224"/>
      <c r="D3" s="216"/>
      <c r="E3" s="216"/>
      <c r="F3" s="216"/>
      <c r="G3" s="216"/>
      <c r="H3" s="216"/>
      <c r="I3" s="218" t="s">
        <v>4</v>
      </c>
      <c r="J3" s="218"/>
      <c r="K3" s="218" t="s">
        <v>7</v>
      </c>
      <c r="L3" s="218"/>
      <c r="M3" s="218" t="s">
        <v>8</v>
      </c>
      <c r="N3" s="218"/>
      <c r="O3" s="218" t="s">
        <v>9</v>
      </c>
      <c r="P3" s="218"/>
      <c r="Q3" s="216"/>
      <c r="R3" s="216"/>
      <c r="S3" s="219" t="s">
        <v>17</v>
      </c>
      <c r="T3" s="219"/>
      <c r="U3" s="216"/>
      <c r="V3" s="216"/>
      <c r="W3" s="216"/>
    </row>
    <row r="4" spans="1:23" ht="15">
      <c r="A4" s="216"/>
      <c r="B4" s="222"/>
      <c r="C4" s="224"/>
      <c r="D4" s="216"/>
      <c r="E4" s="216"/>
      <c r="F4" s="216"/>
      <c r="G4" s="216"/>
      <c r="H4" s="216"/>
      <c r="I4" s="109" t="s">
        <v>5</v>
      </c>
      <c r="J4" s="109" t="s">
        <v>16</v>
      </c>
      <c r="K4" s="109" t="s">
        <v>5</v>
      </c>
      <c r="L4" s="109" t="s">
        <v>6</v>
      </c>
      <c r="M4" s="109" t="s">
        <v>5</v>
      </c>
      <c r="N4" s="109" t="s">
        <v>6</v>
      </c>
      <c r="O4" s="109" t="s">
        <v>5</v>
      </c>
      <c r="P4" s="109" t="s">
        <v>6</v>
      </c>
      <c r="Q4" s="216"/>
      <c r="R4" s="216"/>
      <c r="S4" s="109" t="s">
        <v>18</v>
      </c>
      <c r="T4" s="107" t="s">
        <v>11</v>
      </c>
      <c r="U4" s="216"/>
      <c r="V4" s="216"/>
      <c r="W4" s="216"/>
    </row>
    <row r="5" spans="1:23" s="111" customFormat="1" ht="15">
      <c r="A5" s="110">
        <v>1</v>
      </c>
      <c r="C5" s="112"/>
      <c r="D5" s="112"/>
      <c r="E5" s="110"/>
      <c r="F5" s="110"/>
      <c r="G5" s="110"/>
      <c r="H5" s="110"/>
      <c r="I5" s="113"/>
      <c r="J5" s="113"/>
      <c r="K5" s="113"/>
      <c r="L5" s="113"/>
      <c r="M5" s="113"/>
      <c r="N5" s="113"/>
      <c r="O5" s="113">
        <f>+M5+K5+I5</f>
        <v>0</v>
      </c>
      <c r="P5" s="113">
        <f>+N5+L5+J5</f>
        <v>0</v>
      </c>
      <c r="Q5" s="113" t="e">
        <f aca="true" t="shared" si="0" ref="Q5:Q34">+P5/G5</f>
        <v>#DIV/0!</v>
      </c>
      <c r="R5" s="114" t="e">
        <f aca="true" t="shared" si="1" ref="R5:R34">+O5/P5</f>
        <v>#DIV/0!</v>
      </c>
      <c r="S5" s="113"/>
      <c r="T5" s="115" t="e">
        <f>(+S5-O5)/S5</f>
        <v>#DIV/0!</v>
      </c>
      <c r="U5" s="113"/>
      <c r="V5" s="113"/>
      <c r="W5" s="114" t="e">
        <f>+U5/V5</f>
        <v>#DIV/0!</v>
      </c>
    </row>
    <row r="6" spans="1:23" ht="15">
      <c r="A6" s="116">
        <f>+A5+1</f>
        <v>2</v>
      </c>
      <c r="C6" s="117"/>
      <c r="D6" s="117"/>
      <c r="E6" s="116"/>
      <c r="F6" s="116"/>
      <c r="G6" s="116"/>
      <c r="H6" s="116"/>
      <c r="I6" s="108"/>
      <c r="J6" s="108"/>
      <c r="K6" s="108"/>
      <c r="L6" s="108"/>
      <c r="M6" s="108"/>
      <c r="N6" s="108"/>
      <c r="O6" s="108">
        <f aca="true" t="shared" si="2" ref="O6:P34">+M6+K6+I6</f>
        <v>0</v>
      </c>
      <c r="P6" s="108">
        <f t="shared" si="2"/>
        <v>0</v>
      </c>
      <c r="Q6" s="108" t="e">
        <f t="shared" si="0"/>
        <v>#DIV/0!</v>
      </c>
      <c r="R6" s="118" t="e">
        <f t="shared" si="1"/>
        <v>#DIV/0!</v>
      </c>
      <c r="S6" s="108"/>
      <c r="T6" s="119" t="e">
        <f aca="true" t="shared" si="3" ref="T6:T34">(+S6-O6)/S6</f>
        <v>#DIV/0!</v>
      </c>
      <c r="U6" s="108"/>
      <c r="V6" s="108"/>
      <c r="W6" s="118" t="e">
        <f aca="true" t="shared" si="4" ref="W6:W34">+U6/V6</f>
        <v>#DIV/0!</v>
      </c>
    </row>
    <row r="7" spans="1:23" s="111" customFormat="1" ht="15">
      <c r="A7" s="110">
        <f aca="true" t="shared" si="5" ref="A7:A31">+A6+1</f>
        <v>3</v>
      </c>
      <c r="C7" s="112"/>
      <c r="D7" s="112"/>
      <c r="E7" s="110"/>
      <c r="F7" s="110"/>
      <c r="G7" s="110"/>
      <c r="H7" s="110"/>
      <c r="I7" s="113"/>
      <c r="J7" s="113"/>
      <c r="K7" s="113"/>
      <c r="L7" s="113"/>
      <c r="M7" s="113"/>
      <c r="N7" s="113"/>
      <c r="O7" s="113">
        <f t="shared" si="2"/>
        <v>0</v>
      </c>
      <c r="P7" s="113">
        <f t="shared" si="2"/>
        <v>0</v>
      </c>
      <c r="Q7" s="113" t="e">
        <f t="shared" si="0"/>
        <v>#DIV/0!</v>
      </c>
      <c r="R7" s="120" t="e">
        <f t="shared" si="1"/>
        <v>#DIV/0!</v>
      </c>
      <c r="S7" s="113"/>
      <c r="T7" s="121" t="e">
        <f t="shared" si="3"/>
        <v>#DIV/0!</v>
      </c>
      <c r="U7" s="113"/>
      <c r="V7" s="113"/>
      <c r="W7" s="120" t="e">
        <f t="shared" si="4"/>
        <v>#DIV/0!</v>
      </c>
    </row>
    <row r="8" spans="1:23" ht="15">
      <c r="A8" s="116">
        <f t="shared" si="5"/>
        <v>4</v>
      </c>
      <c r="C8" s="117"/>
      <c r="D8" s="117"/>
      <c r="E8" s="116"/>
      <c r="F8" s="116"/>
      <c r="G8" s="116"/>
      <c r="H8" s="116"/>
      <c r="I8" s="108"/>
      <c r="J8" s="108"/>
      <c r="K8" s="108"/>
      <c r="L8" s="108"/>
      <c r="M8" s="108"/>
      <c r="N8" s="108"/>
      <c r="O8" s="108">
        <f t="shared" si="2"/>
        <v>0</v>
      </c>
      <c r="P8" s="108">
        <f t="shared" si="2"/>
        <v>0</v>
      </c>
      <c r="Q8" s="108" t="e">
        <f t="shared" si="0"/>
        <v>#DIV/0!</v>
      </c>
      <c r="R8" s="118" t="e">
        <f t="shared" si="1"/>
        <v>#DIV/0!</v>
      </c>
      <c r="S8" s="108"/>
      <c r="T8" s="119" t="e">
        <f t="shared" si="3"/>
        <v>#DIV/0!</v>
      </c>
      <c r="U8" s="108"/>
      <c r="V8" s="108"/>
      <c r="W8" s="118" t="e">
        <f t="shared" si="4"/>
        <v>#DIV/0!</v>
      </c>
    </row>
    <row r="9" spans="1:23" s="111" customFormat="1" ht="15">
      <c r="A9" s="110">
        <f t="shared" si="5"/>
        <v>5</v>
      </c>
      <c r="C9" s="112"/>
      <c r="D9" s="112"/>
      <c r="E9" s="110"/>
      <c r="F9" s="110"/>
      <c r="G9" s="110"/>
      <c r="H9" s="110"/>
      <c r="I9" s="113"/>
      <c r="J9" s="113"/>
      <c r="K9" s="113"/>
      <c r="L9" s="113"/>
      <c r="M9" s="113"/>
      <c r="N9" s="113"/>
      <c r="O9" s="113">
        <f t="shared" si="2"/>
        <v>0</v>
      </c>
      <c r="P9" s="113">
        <f t="shared" si="2"/>
        <v>0</v>
      </c>
      <c r="Q9" s="113" t="e">
        <f t="shared" si="0"/>
        <v>#DIV/0!</v>
      </c>
      <c r="R9" s="120" t="e">
        <f t="shared" si="1"/>
        <v>#DIV/0!</v>
      </c>
      <c r="S9" s="113"/>
      <c r="T9" s="121" t="e">
        <f t="shared" si="3"/>
        <v>#DIV/0!</v>
      </c>
      <c r="U9" s="113"/>
      <c r="V9" s="113"/>
      <c r="W9" s="120" t="e">
        <f t="shared" si="4"/>
        <v>#DIV/0!</v>
      </c>
    </row>
    <row r="10" spans="1:23" ht="15">
      <c r="A10" s="116">
        <f t="shared" si="5"/>
        <v>6</v>
      </c>
      <c r="C10" s="117"/>
      <c r="D10" s="117"/>
      <c r="E10" s="116"/>
      <c r="F10" s="116"/>
      <c r="G10" s="116"/>
      <c r="H10" s="116"/>
      <c r="I10" s="108"/>
      <c r="J10" s="108"/>
      <c r="K10" s="108"/>
      <c r="L10" s="108"/>
      <c r="M10" s="108"/>
      <c r="N10" s="108"/>
      <c r="O10" s="108">
        <f t="shared" si="2"/>
        <v>0</v>
      </c>
      <c r="P10" s="108">
        <f t="shared" si="2"/>
        <v>0</v>
      </c>
      <c r="Q10" s="108" t="e">
        <f t="shared" si="0"/>
        <v>#DIV/0!</v>
      </c>
      <c r="R10" s="118" t="e">
        <f t="shared" si="1"/>
        <v>#DIV/0!</v>
      </c>
      <c r="S10" s="108"/>
      <c r="T10" s="119" t="e">
        <f t="shared" si="3"/>
        <v>#DIV/0!</v>
      </c>
      <c r="U10" s="108"/>
      <c r="V10" s="108"/>
      <c r="W10" s="118" t="e">
        <f t="shared" si="4"/>
        <v>#DIV/0!</v>
      </c>
    </row>
    <row r="11" spans="1:23" s="111" customFormat="1" ht="15">
      <c r="A11" s="110">
        <f t="shared" si="5"/>
        <v>7</v>
      </c>
      <c r="C11" s="112"/>
      <c r="D11" s="112"/>
      <c r="E11" s="110"/>
      <c r="F11" s="110"/>
      <c r="G11" s="110"/>
      <c r="H11" s="110"/>
      <c r="I11" s="113"/>
      <c r="J11" s="113"/>
      <c r="K11" s="113"/>
      <c r="L11" s="113"/>
      <c r="M11" s="113"/>
      <c r="N11" s="113"/>
      <c r="O11" s="113">
        <f t="shared" si="2"/>
        <v>0</v>
      </c>
      <c r="P11" s="113">
        <f t="shared" si="2"/>
        <v>0</v>
      </c>
      <c r="Q11" s="113" t="e">
        <f t="shared" si="0"/>
        <v>#DIV/0!</v>
      </c>
      <c r="R11" s="120" t="e">
        <f t="shared" si="1"/>
        <v>#DIV/0!</v>
      </c>
      <c r="S11" s="113"/>
      <c r="T11" s="121" t="e">
        <f t="shared" si="3"/>
        <v>#DIV/0!</v>
      </c>
      <c r="U11" s="113"/>
      <c r="V11" s="113"/>
      <c r="W11" s="120" t="e">
        <f t="shared" si="4"/>
        <v>#DIV/0!</v>
      </c>
    </row>
    <row r="12" spans="1:23" ht="15">
      <c r="A12" s="116">
        <f t="shared" si="5"/>
        <v>8</v>
      </c>
      <c r="C12" s="117"/>
      <c r="D12" s="117"/>
      <c r="E12" s="116"/>
      <c r="F12" s="116"/>
      <c r="G12" s="116"/>
      <c r="H12" s="116"/>
      <c r="I12" s="108"/>
      <c r="J12" s="108"/>
      <c r="K12" s="108"/>
      <c r="L12" s="108"/>
      <c r="M12" s="108"/>
      <c r="N12" s="108"/>
      <c r="O12" s="108">
        <f t="shared" si="2"/>
        <v>0</v>
      </c>
      <c r="P12" s="108">
        <f t="shared" si="2"/>
        <v>0</v>
      </c>
      <c r="Q12" s="108" t="e">
        <f t="shared" si="0"/>
        <v>#DIV/0!</v>
      </c>
      <c r="R12" s="118" t="e">
        <f t="shared" si="1"/>
        <v>#DIV/0!</v>
      </c>
      <c r="S12" s="108"/>
      <c r="T12" s="119" t="e">
        <f t="shared" si="3"/>
        <v>#DIV/0!</v>
      </c>
      <c r="U12" s="108"/>
      <c r="V12" s="108"/>
      <c r="W12" s="118" t="e">
        <f t="shared" si="4"/>
        <v>#DIV/0!</v>
      </c>
    </row>
    <row r="13" spans="1:23" s="111" customFormat="1" ht="15">
      <c r="A13" s="110">
        <f t="shared" si="5"/>
        <v>9</v>
      </c>
      <c r="C13" s="112"/>
      <c r="D13" s="112"/>
      <c r="E13" s="110"/>
      <c r="F13" s="110"/>
      <c r="G13" s="110"/>
      <c r="H13" s="110"/>
      <c r="I13" s="113"/>
      <c r="J13" s="113"/>
      <c r="K13" s="113"/>
      <c r="L13" s="113"/>
      <c r="M13" s="113"/>
      <c r="N13" s="113"/>
      <c r="O13" s="113">
        <f t="shared" si="2"/>
        <v>0</v>
      </c>
      <c r="P13" s="113">
        <f t="shared" si="2"/>
        <v>0</v>
      </c>
      <c r="Q13" s="113" t="e">
        <f t="shared" si="0"/>
        <v>#DIV/0!</v>
      </c>
      <c r="R13" s="120" t="e">
        <f t="shared" si="1"/>
        <v>#DIV/0!</v>
      </c>
      <c r="S13" s="113"/>
      <c r="T13" s="121" t="e">
        <f t="shared" si="3"/>
        <v>#DIV/0!</v>
      </c>
      <c r="U13" s="113"/>
      <c r="V13" s="113"/>
      <c r="W13" s="120" t="e">
        <f t="shared" si="4"/>
        <v>#DIV/0!</v>
      </c>
    </row>
    <row r="14" spans="1:23" ht="15">
      <c r="A14" s="116">
        <f t="shared" si="5"/>
        <v>10</v>
      </c>
      <c r="C14" s="117"/>
      <c r="D14" s="117"/>
      <c r="E14" s="116"/>
      <c r="F14" s="116"/>
      <c r="G14" s="116"/>
      <c r="H14" s="116"/>
      <c r="I14" s="108"/>
      <c r="J14" s="108"/>
      <c r="K14" s="108"/>
      <c r="L14" s="108"/>
      <c r="M14" s="108"/>
      <c r="N14" s="108"/>
      <c r="O14" s="108">
        <f t="shared" si="2"/>
        <v>0</v>
      </c>
      <c r="P14" s="108">
        <f t="shared" si="2"/>
        <v>0</v>
      </c>
      <c r="Q14" s="108" t="e">
        <f t="shared" si="0"/>
        <v>#DIV/0!</v>
      </c>
      <c r="R14" s="118" t="e">
        <f t="shared" si="1"/>
        <v>#DIV/0!</v>
      </c>
      <c r="S14" s="108"/>
      <c r="T14" s="119" t="e">
        <f t="shared" si="3"/>
        <v>#DIV/0!</v>
      </c>
      <c r="U14" s="108"/>
      <c r="V14" s="108"/>
      <c r="W14" s="118" t="e">
        <f t="shared" si="4"/>
        <v>#DIV/0!</v>
      </c>
    </row>
    <row r="15" spans="1:23" s="111" customFormat="1" ht="15">
      <c r="A15" s="110">
        <f t="shared" si="5"/>
        <v>11</v>
      </c>
      <c r="C15" s="112"/>
      <c r="D15" s="112"/>
      <c r="E15" s="110"/>
      <c r="F15" s="110"/>
      <c r="G15" s="110"/>
      <c r="H15" s="110"/>
      <c r="I15" s="113"/>
      <c r="J15" s="113"/>
      <c r="K15" s="113"/>
      <c r="L15" s="113"/>
      <c r="M15" s="113"/>
      <c r="N15" s="113"/>
      <c r="O15" s="113">
        <f t="shared" si="2"/>
        <v>0</v>
      </c>
      <c r="P15" s="113">
        <f t="shared" si="2"/>
        <v>0</v>
      </c>
      <c r="Q15" s="113" t="e">
        <f t="shared" si="0"/>
        <v>#DIV/0!</v>
      </c>
      <c r="R15" s="120" t="e">
        <f t="shared" si="1"/>
        <v>#DIV/0!</v>
      </c>
      <c r="S15" s="113"/>
      <c r="T15" s="121" t="e">
        <f t="shared" si="3"/>
        <v>#DIV/0!</v>
      </c>
      <c r="U15" s="113"/>
      <c r="V15" s="113"/>
      <c r="W15" s="120" t="e">
        <f t="shared" si="4"/>
        <v>#DIV/0!</v>
      </c>
    </row>
    <row r="16" spans="1:23" ht="15">
      <c r="A16" s="116">
        <f t="shared" si="5"/>
        <v>12</v>
      </c>
      <c r="C16" s="117"/>
      <c r="D16" s="117"/>
      <c r="E16" s="116"/>
      <c r="F16" s="116"/>
      <c r="G16" s="116"/>
      <c r="H16" s="116"/>
      <c r="I16" s="108"/>
      <c r="J16" s="108"/>
      <c r="K16" s="108"/>
      <c r="L16" s="108"/>
      <c r="M16" s="108"/>
      <c r="N16" s="108"/>
      <c r="O16" s="108">
        <f t="shared" si="2"/>
        <v>0</v>
      </c>
      <c r="P16" s="108">
        <f t="shared" si="2"/>
        <v>0</v>
      </c>
      <c r="Q16" s="108" t="e">
        <f t="shared" si="0"/>
        <v>#DIV/0!</v>
      </c>
      <c r="R16" s="118" t="e">
        <f t="shared" si="1"/>
        <v>#DIV/0!</v>
      </c>
      <c r="S16" s="108"/>
      <c r="T16" s="119" t="e">
        <f t="shared" si="3"/>
        <v>#DIV/0!</v>
      </c>
      <c r="U16" s="108"/>
      <c r="V16" s="108"/>
      <c r="W16" s="118" t="e">
        <f t="shared" si="4"/>
        <v>#DIV/0!</v>
      </c>
    </row>
    <row r="17" spans="1:23" s="111" customFormat="1" ht="15">
      <c r="A17" s="110">
        <f t="shared" si="5"/>
        <v>13</v>
      </c>
      <c r="C17" s="112"/>
      <c r="D17" s="112"/>
      <c r="E17" s="110"/>
      <c r="F17" s="110"/>
      <c r="G17" s="110"/>
      <c r="H17" s="110"/>
      <c r="I17" s="113"/>
      <c r="J17" s="113"/>
      <c r="K17" s="113"/>
      <c r="L17" s="113"/>
      <c r="M17" s="113"/>
      <c r="N17" s="113"/>
      <c r="O17" s="113">
        <f t="shared" si="2"/>
        <v>0</v>
      </c>
      <c r="P17" s="113">
        <f t="shared" si="2"/>
        <v>0</v>
      </c>
      <c r="Q17" s="113" t="e">
        <f t="shared" si="0"/>
        <v>#DIV/0!</v>
      </c>
      <c r="R17" s="120" t="e">
        <f t="shared" si="1"/>
        <v>#DIV/0!</v>
      </c>
      <c r="S17" s="113"/>
      <c r="T17" s="121" t="e">
        <f t="shared" si="3"/>
        <v>#DIV/0!</v>
      </c>
      <c r="U17" s="113"/>
      <c r="V17" s="113"/>
      <c r="W17" s="120" t="e">
        <f t="shared" si="4"/>
        <v>#DIV/0!</v>
      </c>
    </row>
    <row r="18" spans="1:23" ht="15">
      <c r="A18" s="116">
        <f t="shared" si="5"/>
        <v>14</v>
      </c>
      <c r="C18" s="117"/>
      <c r="D18" s="117"/>
      <c r="E18" s="116"/>
      <c r="F18" s="116"/>
      <c r="G18" s="116"/>
      <c r="H18" s="116"/>
      <c r="I18" s="108"/>
      <c r="J18" s="108"/>
      <c r="K18" s="108"/>
      <c r="L18" s="108"/>
      <c r="M18" s="108"/>
      <c r="N18" s="108"/>
      <c r="O18" s="108">
        <f t="shared" si="2"/>
        <v>0</v>
      </c>
      <c r="P18" s="108">
        <f t="shared" si="2"/>
        <v>0</v>
      </c>
      <c r="Q18" s="108" t="e">
        <f t="shared" si="0"/>
        <v>#DIV/0!</v>
      </c>
      <c r="R18" s="118" t="e">
        <f t="shared" si="1"/>
        <v>#DIV/0!</v>
      </c>
      <c r="S18" s="108"/>
      <c r="T18" s="119" t="e">
        <f t="shared" si="3"/>
        <v>#DIV/0!</v>
      </c>
      <c r="U18" s="108"/>
      <c r="V18" s="108"/>
      <c r="W18" s="118" t="e">
        <f t="shared" si="4"/>
        <v>#DIV/0!</v>
      </c>
    </row>
    <row r="19" spans="1:23" s="111" customFormat="1" ht="15">
      <c r="A19" s="110">
        <f t="shared" si="5"/>
        <v>15</v>
      </c>
      <c r="C19" s="112"/>
      <c r="D19" s="112"/>
      <c r="E19" s="110"/>
      <c r="F19" s="110"/>
      <c r="G19" s="110"/>
      <c r="H19" s="110"/>
      <c r="I19" s="113"/>
      <c r="J19" s="113"/>
      <c r="K19" s="113"/>
      <c r="L19" s="113"/>
      <c r="M19" s="113"/>
      <c r="N19" s="113"/>
      <c r="O19" s="113">
        <f t="shared" si="2"/>
        <v>0</v>
      </c>
      <c r="P19" s="113">
        <f t="shared" si="2"/>
        <v>0</v>
      </c>
      <c r="Q19" s="113" t="e">
        <f t="shared" si="0"/>
        <v>#DIV/0!</v>
      </c>
      <c r="R19" s="120" t="e">
        <f t="shared" si="1"/>
        <v>#DIV/0!</v>
      </c>
      <c r="S19" s="113"/>
      <c r="T19" s="121" t="e">
        <f t="shared" si="3"/>
        <v>#DIV/0!</v>
      </c>
      <c r="U19" s="113"/>
      <c r="V19" s="113"/>
      <c r="W19" s="120" t="e">
        <f t="shared" si="4"/>
        <v>#DIV/0!</v>
      </c>
    </row>
    <row r="20" spans="1:23" ht="15">
      <c r="A20" s="116">
        <f t="shared" si="5"/>
        <v>16</v>
      </c>
      <c r="C20" s="117"/>
      <c r="D20" s="117"/>
      <c r="E20" s="116"/>
      <c r="F20" s="116"/>
      <c r="G20" s="116"/>
      <c r="H20" s="116"/>
      <c r="I20" s="108"/>
      <c r="J20" s="108"/>
      <c r="K20" s="108"/>
      <c r="L20" s="108"/>
      <c r="M20" s="108"/>
      <c r="N20" s="108"/>
      <c r="O20" s="108">
        <f t="shared" si="2"/>
        <v>0</v>
      </c>
      <c r="P20" s="108">
        <f t="shared" si="2"/>
        <v>0</v>
      </c>
      <c r="Q20" s="108" t="e">
        <f t="shared" si="0"/>
        <v>#DIV/0!</v>
      </c>
      <c r="R20" s="118" t="e">
        <f t="shared" si="1"/>
        <v>#DIV/0!</v>
      </c>
      <c r="S20" s="108"/>
      <c r="T20" s="119" t="e">
        <f t="shared" si="3"/>
        <v>#DIV/0!</v>
      </c>
      <c r="U20" s="108"/>
      <c r="V20" s="108"/>
      <c r="W20" s="118" t="e">
        <f t="shared" si="4"/>
        <v>#DIV/0!</v>
      </c>
    </row>
    <row r="21" spans="1:23" s="111" customFormat="1" ht="15">
      <c r="A21" s="110">
        <f t="shared" si="5"/>
        <v>17</v>
      </c>
      <c r="C21" s="112"/>
      <c r="D21" s="112"/>
      <c r="E21" s="110"/>
      <c r="F21" s="110"/>
      <c r="G21" s="110"/>
      <c r="H21" s="110"/>
      <c r="I21" s="113"/>
      <c r="J21" s="113"/>
      <c r="K21" s="113"/>
      <c r="L21" s="113"/>
      <c r="M21" s="113"/>
      <c r="N21" s="113"/>
      <c r="O21" s="113">
        <f t="shared" si="2"/>
        <v>0</v>
      </c>
      <c r="P21" s="113">
        <f t="shared" si="2"/>
        <v>0</v>
      </c>
      <c r="Q21" s="113" t="e">
        <f t="shared" si="0"/>
        <v>#DIV/0!</v>
      </c>
      <c r="R21" s="120" t="e">
        <f t="shared" si="1"/>
        <v>#DIV/0!</v>
      </c>
      <c r="S21" s="113"/>
      <c r="T21" s="121" t="e">
        <f t="shared" si="3"/>
        <v>#DIV/0!</v>
      </c>
      <c r="U21" s="113"/>
      <c r="V21" s="113"/>
      <c r="W21" s="120" t="e">
        <f t="shared" si="4"/>
        <v>#DIV/0!</v>
      </c>
    </row>
    <row r="22" spans="1:23" ht="15">
      <c r="A22" s="116">
        <f t="shared" si="5"/>
        <v>18</v>
      </c>
      <c r="C22" s="117"/>
      <c r="D22" s="117"/>
      <c r="E22" s="116"/>
      <c r="F22" s="116"/>
      <c r="G22" s="116"/>
      <c r="H22" s="116"/>
      <c r="I22" s="108"/>
      <c r="J22" s="108"/>
      <c r="K22" s="108"/>
      <c r="L22" s="108"/>
      <c r="M22" s="108"/>
      <c r="N22" s="108"/>
      <c r="O22" s="108">
        <f t="shared" si="2"/>
        <v>0</v>
      </c>
      <c r="P22" s="108">
        <f t="shared" si="2"/>
        <v>0</v>
      </c>
      <c r="Q22" s="108" t="e">
        <f t="shared" si="0"/>
        <v>#DIV/0!</v>
      </c>
      <c r="R22" s="118" t="e">
        <f t="shared" si="1"/>
        <v>#DIV/0!</v>
      </c>
      <c r="S22" s="108"/>
      <c r="T22" s="119" t="e">
        <f t="shared" si="3"/>
        <v>#DIV/0!</v>
      </c>
      <c r="U22" s="108"/>
      <c r="V22" s="108"/>
      <c r="W22" s="118" t="e">
        <f t="shared" si="4"/>
        <v>#DIV/0!</v>
      </c>
    </row>
    <row r="23" spans="1:23" s="111" customFormat="1" ht="15">
      <c r="A23" s="110">
        <f t="shared" si="5"/>
        <v>19</v>
      </c>
      <c r="C23" s="112"/>
      <c r="D23" s="112"/>
      <c r="E23" s="110"/>
      <c r="F23" s="110"/>
      <c r="G23" s="110"/>
      <c r="H23" s="110"/>
      <c r="I23" s="113"/>
      <c r="J23" s="113"/>
      <c r="K23" s="113"/>
      <c r="L23" s="113"/>
      <c r="M23" s="113"/>
      <c r="N23" s="113"/>
      <c r="O23" s="113">
        <f t="shared" si="2"/>
        <v>0</v>
      </c>
      <c r="P23" s="113">
        <f t="shared" si="2"/>
        <v>0</v>
      </c>
      <c r="Q23" s="113" t="e">
        <f t="shared" si="0"/>
        <v>#DIV/0!</v>
      </c>
      <c r="R23" s="120" t="e">
        <f t="shared" si="1"/>
        <v>#DIV/0!</v>
      </c>
      <c r="S23" s="113"/>
      <c r="T23" s="121" t="e">
        <f t="shared" si="3"/>
        <v>#DIV/0!</v>
      </c>
      <c r="U23" s="113"/>
      <c r="V23" s="113"/>
      <c r="W23" s="120" t="e">
        <f t="shared" si="4"/>
        <v>#DIV/0!</v>
      </c>
    </row>
    <row r="24" spans="1:23" ht="15">
      <c r="A24" s="116">
        <f t="shared" si="5"/>
        <v>20</v>
      </c>
      <c r="C24" s="117"/>
      <c r="D24" s="117"/>
      <c r="E24" s="116"/>
      <c r="F24" s="116"/>
      <c r="G24" s="116"/>
      <c r="H24" s="116"/>
      <c r="I24" s="108"/>
      <c r="J24" s="108"/>
      <c r="K24" s="108"/>
      <c r="L24" s="108"/>
      <c r="M24" s="108"/>
      <c r="N24" s="108"/>
      <c r="O24" s="108">
        <f t="shared" si="2"/>
        <v>0</v>
      </c>
      <c r="P24" s="108">
        <f t="shared" si="2"/>
        <v>0</v>
      </c>
      <c r="Q24" s="108" t="e">
        <f t="shared" si="0"/>
        <v>#DIV/0!</v>
      </c>
      <c r="R24" s="118" t="e">
        <f t="shared" si="1"/>
        <v>#DIV/0!</v>
      </c>
      <c r="S24" s="108"/>
      <c r="T24" s="119" t="e">
        <f t="shared" si="3"/>
        <v>#DIV/0!</v>
      </c>
      <c r="U24" s="108"/>
      <c r="V24" s="108"/>
      <c r="W24" s="118" t="e">
        <f t="shared" si="4"/>
        <v>#DIV/0!</v>
      </c>
    </row>
    <row r="25" spans="1:23" s="111" customFormat="1" ht="15">
      <c r="A25" s="110">
        <f t="shared" si="5"/>
        <v>21</v>
      </c>
      <c r="C25" s="112"/>
      <c r="D25" s="112"/>
      <c r="E25" s="110"/>
      <c r="F25" s="110"/>
      <c r="G25" s="110"/>
      <c r="H25" s="110"/>
      <c r="I25" s="113"/>
      <c r="J25" s="113"/>
      <c r="K25" s="113"/>
      <c r="L25" s="113"/>
      <c r="M25" s="113"/>
      <c r="N25" s="113"/>
      <c r="O25" s="113">
        <f t="shared" si="2"/>
        <v>0</v>
      </c>
      <c r="P25" s="113">
        <f t="shared" si="2"/>
        <v>0</v>
      </c>
      <c r="Q25" s="113" t="e">
        <f t="shared" si="0"/>
        <v>#DIV/0!</v>
      </c>
      <c r="R25" s="120" t="e">
        <f t="shared" si="1"/>
        <v>#DIV/0!</v>
      </c>
      <c r="S25" s="113"/>
      <c r="T25" s="121" t="e">
        <f t="shared" si="3"/>
        <v>#DIV/0!</v>
      </c>
      <c r="U25" s="113"/>
      <c r="V25" s="113"/>
      <c r="W25" s="120" t="e">
        <f t="shared" si="4"/>
        <v>#DIV/0!</v>
      </c>
    </row>
    <row r="26" spans="1:23" ht="15">
      <c r="A26" s="116">
        <f t="shared" si="5"/>
        <v>22</v>
      </c>
      <c r="C26" s="117"/>
      <c r="D26" s="117"/>
      <c r="E26" s="116"/>
      <c r="F26" s="116"/>
      <c r="G26" s="116"/>
      <c r="H26" s="116"/>
      <c r="I26" s="108"/>
      <c r="J26" s="108"/>
      <c r="K26" s="108"/>
      <c r="L26" s="108"/>
      <c r="M26" s="108"/>
      <c r="N26" s="108"/>
      <c r="O26" s="108">
        <f t="shared" si="2"/>
        <v>0</v>
      </c>
      <c r="P26" s="108">
        <f t="shared" si="2"/>
        <v>0</v>
      </c>
      <c r="Q26" s="108" t="e">
        <f t="shared" si="0"/>
        <v>#DIV/0!</v>
      </c>
      <c r="R26" s="118" t="e">
        <f t="shared" si="1"/>
        <v>#DIV/0!</v>
      </c>
      <c r="S26" s="108"/>
      <c r="T26" s="119" t="e">
        <f t="shared" si="3"/>
        <v>#DIV/0!</v>
      </c>
      <c r="U26" s="108"/>
      <c r="V26" s="108"/>
      <c r="W26" s="118" t="e">
        <f t="shared" si="4"/>
        <v>#DIV/0!</v>
      </c>
    </row>
    <row r="27" spans="1:23" s="111" customFormat="1" ht="15">
      <c r="A27" s="110">
        <f t="shared" si="5"/>
        <v>23</v>
      </c>
      <c r="C27" s="112"/>
      <c r="D27" s="112"/>
      <c r="E27" s="110"/>
      <c r="F27" s="110"/>
      <c r="G27" s="110"/>
      <c r="H27" s="110"/>
      <c r="I27" s="113"/>
      <c r="J27" s="113"/>
      <c r="K27" s="113"/>
      <c r="L27" s="113"/>
      <c r="M27" s="113"/>
      <c r="N27" s="113"/>
      <c r="O27" s="113">
        <f t="shared" si="2"/>
        <v>0</v>
      </c>
      <c r="P27" s="113">
        <f t="shared" si="2"/>
        <v>0</v>
      </c>
      <c r="Q27" s="113" t="e">
        <f t="shared" si="0"/>
        <v>#DIV/0!</v>
      </c>
      <c r="R27" s="120" t="e">
        <f t="shared" si="1"/>
        <v>#DIV/0!</v>
      </c>
      <c r="S27" s="113"/>
      <c r="T27" s="121" t="e">
        <f t="shared" si="3"/>
        <v>#DIV/0!</v>
      </c>
      <c r="U27" s="113"/>
      <c r="V27" s="113"/>
      <c r="W27" s="120" t="e">
        <f t="shared" si="4"/>
        <v>#DIV/0!</v>
      </c>
    </row>
    <row r="28" spans="1:23" ht="15">
      <c r="A28" s="116">
        <f t="shared" si="5"/>
        <v>24</v>
      </c>
      <c r="C28" s="117"/>
      <c r="D28" s="117"/>
      <c r="E28" s="116"/>
      <c r="F28" s="116"/>
      <c r="G28" s="116"/>
      <c r="H28" s="116"/>
      <c r="I28" s="108"/>
      <c r="J28" s="108"/>
      <c r="K28" s="108"/>
      <c r="L28" s="108"/>
      <c r="M28" s="108"/>
      <c r="N28" s="108"/>
      <c r="O28" s="108">
        <f t="shared" si="2"/>
        <v>0</v>
      </c>
      <c r="P28" s="108">
        <f t="shared" si="2"/>
        <v>0</v>
      </c>
      <c r="Q28" s="108" t="e">
        <f t="shared" si="0"/>
        <v>#DIV/0!</v>
      </c>
      <c r="R28" s="118" t="e">
        <f t="shared" si="1"/>
        <v>#DIV/0!</v>
      </c>
      <c r="S28" s="108"/>
      <c r="T28" s="119" t="e">
        <f t="shared" si="3"/>
        <v>#DIV/0!</v>
      </c>
      <c r="U28" s="108"/>
      <c r="V28" s="108"/>
      <c r="W28" s="118" t="e">
        <f t="shared" si="4"/>
        <v>#DIV/0!</v>
      </c>
    </row>
    <row r="29" spans="1:23" s="111" customFormat="1" ht="15">
      <c r="A29" s="110">
        <f t="shared" si="5"/>
        <v>25</v>
      </c>
      <c r="C29" s="112"/>
      <c r="D29" s="112"/>
      <c r="E29" s="110"/>
      <c r="F29" s="110"/>
      <c r="G29" s="110"/>
      <c r="H29" s="110"/>
      <c r="I29" s="113"/>
      <c r="J29" s="113"/>
      <c r="K29" s="113"/>
      <c r="L29" s="113"/>
      <c r="M29" s="113"/>
      <c r="N29" s="113"/>
      <c r="O29" s="113">
        <f t="shared" si="2"/>
        <v>0</v>
      </c>
      <c r="P29" s="113">
        <f t="shared" si="2"/>
        <v>0</v>
      </c>
      <c r="Q29" s="113" t="e">
        <f t="shared" si="0"/>
        <v>#DIV/0!</v>
      </c>
      <c r="R29" s="120" t="e">
        <f t="shared" si="1"/>
        <v>#DIV/0!</v>
      </c>
      <c r="S29" s="113"/>
      <c r="T29" s="121" t="e">
        <f t="shared" si="3"/>
        <v>#DIV/0!</v>
      </c>
      <c r="U29" s="113"/>
      <c r="V29" s="113"/>
      <c r="W29" s="120" t="e">
        <f t="shared" si="4"/>
        <v>#DIV/0!</v>
      </c>
    </row>
    <row r="30" spans="1:23" ht="15">
      <c r="A30" s="116">
        <f t="shared" si="5"/>
        <v>26</v>
      </c>
      <c r="C30" s="117"/>
      <c r="D30" s="117"/>
      <c r="E30" s="116"/>
      <c r="F30" s="116"/>
      <c r="G30" s="116"/>
      <c r="H30" s="116"/>
      <c r="I30" s="108"/>
      <c r="J30" s="108"/>
      <c r="K30" s="108"/>
      <c r="L30" s="108"/>
      <c r="M30" s="108"/>
      <c r="N30" s="108"/>
      <c r="O30" s="108">
        <f t="shared" si="2"/>
        <v>0</v>
      </c>
      <c r="P30" s="108">
        <f t="shared" si="2"/>
        <v>0</v>
      </c>
      <c r="Q30" s="108" t="e">
        <f t="shared" si="0"/>
        <v>#DIV/0!</v>
      </c>
      <c r="R30" s="118" t="e">
        <f t="shared" si="1"/>
        <v>#DIV/0!</v>
      </c>
      <c r="S30" s="108"/>
      <c r="T30" s="119" t="e">
        <f t="shared" si="3"/>
        <v>#DIV/0!</v>
      </c>
      <c r="U30" s="108"/>
      <c r="V30" s="108"/>
      <c r="W30" s="118" t="e">
        <f t="shared" si="4"/>
        <v>#DIV/0!</v>
      </c>
    </row>
    <row r="31" spans="1:23" s="111" customFormat="1" ht="15">
      <c r="A31" s="110">
        <f t="shared" si="5"/>
        <v>27</v>
      </c>
      <c r="C31" s="112"/>
      <c r="D31" s="112"/>
      <c r="E31" s="110"/>
      <c r="F31" s="110"/>
      <c r="G31" s="110"/>
      <c r="H31" s="110"/>
      <c r="I31" s="113"/>
      <c r="J31" s="113"/>
      <c r="K31" s="113"/>
      <c r="L31" s="113"/>
      <c r="M31" s="113"/>
      <c r="N31" s="113"/>
      <c r="O31" s="113">
        <f t="shared" si="2"/>
        <v>0</v>
      </c>
      <c r="P31" s="113">
        <f t="shared" si="2"/>
        <v>0</v>
      </c>
      <c r="Q31" s="113" t="e">
        <f t="shared" si="0"/>
        <v>#DIV/0!</v>
      </c>
      <c r="R31" s="120" t="e">
        <f t="shared" si="1"/>
        <v>#DIV/0!</v>
      </c>
      <c r="S31" s="113"/>
      <c r="T31" s="121" t="e">
        <f t="shared" si="3"/>
        <v>#DIV/0!</v>
      </c>
      <c r="U31" s="113"/>
      <c r="V31" s="113"/>
      <c r="W31" s="120" t="e">
        <f t="shared" si="4"/>
        <v>#DIV/0!</v>
      </c>
    </row>
    <row r="32" spans="1:23" ht="15">
      <c r="A32" s="116">
        <f>+A31+1</f>
        <v>28</v>
      </c>
      <c r="C32" s="117"/>
      <c r="D32" s="117"/>
      <c r="E32" s="116"/>
      <c r="F32" s="116"/>
      <c r="G32" s="116"/>
      <c r="H32" s="116"/>
      <c r="I32" s="108"/>
      <c r="J32" s="108"/>
      <c r="K32" s="108"/>
      <c r="L32" s="108"/>
      <c r="M32" s="108"/>
      <c r="N32" s="108"/>
      <c r="O32" s="108">
        <f t="shared" si="2"/>
        <v>0</v>
      </c>
      <c r="P32" s="108">
        <f t="shared" si="2"/>
        <v>0</v>
      </c>
      <c r="Q32" s="108" t="e">
        <f t="shared" si="0"/>
        <v>#DIV/0!</v>
      </c>
      <c r="R32" s="118" t="e">
        <f t="shared" si="1"/>
        <v>#DIV/0!</v>
      </c>
      <c r="S32" s="108"/>
      <c r="T32" s="119" t="e">
        <f t="shared" si="3"/>
        <v>#DIV/0!</v>
      </c>
      <c r="U32" s="108"/>
      <c r="V32" s="108"/>
      <c r="W32" s="118" t="e">
        <f t="shared" si="4"/>
        <v>#DIV/0!</v>
      </c>
    </row>
    <row r="33" spans="1:23" s="111" customFormat="1" ht="15">
      <c r="A33" s="110">
        <f>+A32+1</f>
        <v>29</v>
      </c>
      <c r="C33" s="112"/>
      <c r="D33" s="112"/>
      <c r="E33" s="110"/>
      <c r="F33" s="110"/>
      <c r="G33" s="110"/>
      <c r="H33" s="110"/>
      <c r="I33" s="113"/>
      <c r="J33" s="113"/>
      <c r="K33" s="113"/>
      <c r="L33" s="113"/>
      <c r="M33" s="113"/>
      <c r="N33" s="113"/>
      <c r="O33" s="113">
        <f t="shared" si="2"/>
        <v>0</v>
      </c>
      <c r="P33" s="113">
        <f t="shared" si="2"/>
        <v>0</v>
      </c>
      <c r="Q33" s="113" t="e">
        <f t="shared" si="0"/>
        <v>#DIV/0!</v>
      </c>
      <c r="R33" s="120" t="e">
        <f t="shared" si="1"/>
        <v>#DIV/0!</v>
      </c>
      <c r="S33" s="113"/>
      <c r="T33" s="121" t="e">
        <f t="shared" si="3"/>
        <v>#DIV/0!</v>
      </c>
      <c r="U33" s="113"/>
      <c r="V33" s="113"/>
      <c r="W33" s="120" t="e">
        <f t="shared" si="4"/>
        <v>#DIV/0!</v>
      </c>
    </row>
    <row r="34" spans="1:23" ht="15">
      <c r="A34" s="116">
        <f>+A33+1</f>
        <v>30</v>
      </c>
      <c r="C34" s="117"/>
      <c r="D34" s="117"/>
      <c r="E34" s="116"/>
      <c r="F34" s="116"/>
      <c r="G34" s="116"/>
      <c r="H34" s="116"/>
      <c r="I34" s="108"/>
      <c r="J34" s="108"/>
      <c r="K34" s="108"/>
      <c r="L34" s="108"/>
      <c r="M34" s="108"/>
      <c r="N34" s="108"/>
      <c r="O34" s="108">
        <f t="shared" si="2"/>
        <v>0</v>
      </c>
      <c r="P34" s="108">
        <f t="shared" si="2"/>
        <v>0</v>
      </c>
      <c r="Q34" s="108" t="e">
        <f t="shared" si="0"/>
        <v>#DIV/0!</v>
      </c>
      <c r="R34" s="118" t="e">
        <f t="shared" si="1"/>
        <v>#DIV/0!</v>
      </c>
      <c r="S34" s="108"/>
      <c r="T34" s="119" t="e">
        <f t="shared" si="3"/>
        <v>#DIV/0!</v>
      </c>
      <c r="U34" s="108"/>
      <c r="V34" s="108"/>
      <c r="W34" s="118" t="e">
        <f t="shared" si="4"/>
        <v>#DIV/0!</v>
      </c>
    </row>
  </sheetData>
  <mergeCells count="20">
    <mergeCell ref="S3:T3"/>
    <mergeCell ref="I2:P2"/>
    <mergeCell ref="U2:U4"/>
    <mergeCell ref="A1:W1"/>
    <mergeCell ref="A2:A4"/>
    <mergeCell ref="B2:B4"/>
    <mergeCell ref="C2:C4"/>
    <mergeCell ref="E2:E4"/>
    <mergeCell ref="R2:R4"/>
    <mergeCell ref="G2:G4"/>
    <mergeCell ref="V2:V4"/>
    <mergeCell ref="W2:W4"/>
    <mergeCell ref="D2:D4"/>
    <mergeCell ref="F2:F4"/>
    <mergeCell ref="Q2:Q4"/>
    <mergeCell ref="H2:H4"/>
    <mergeCell ref="I3:J3"/>
    <mergeCell ref="K3:L3"/>
    <mergeCell ref="M3:N3"/>
    <mergeCell ref="O3:P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2006-05-29T16:27:28Z</cp:lastPrinted>
  <dcterms:created xsi:type="dcterms:W3CDTF">2006-03-15T09:07:04Z</dcterms:created>
  <dcterms:modified xsi:type="dcterms:W3CDTF">2006-05-30T02:47:09Z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