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33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<sst xmlns="http://schemas.openxmlformats.org/spreadsheetml/2006/main" count="48" uniqueCount="32">
  <si>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HAFTASONU HASILAT ve SEYİRCİ RAPORU</t>
  </si>
  <si>
    <t>HOODWINKED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</si>
  <si>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</si>
  <si>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</si>
  <si>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</si>
  <si>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</si>
  <si>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</si>
  <si>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</si>
  <si>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</si>
  <si>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</si>
  <si>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</si>
  <si>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</si>
  <si>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</si>
  <si>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</si>
  <si>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</si>
  <si>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</si>
  <si>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</si>
  <si>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</si>
  <si>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</si>
  <si>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</si>
  <si>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</si>
  <si>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</si>
  <si>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WEINSTEIN CO.</t>
  </si>
  <si>
    <t>MEDYAVİZYON</t>
  </si>
  <si>
    <t>DOMINO</t>
  </si>
  <si>
    <t>SUMMIT</t>
  </si>
  <si>
    <t>WOLF CREEK</t>
  </si>
  <si>
    <t>CRY_WOLF</t>
  </si>
  <si>
    <t>FOCUS</t>
  </si>
  <si>
    <t>FEARLESS</t>
  </si>
  <si>
    <r>
      <t>HAFTASONU:</t>
    </r>
    <r>
      <rPr>
        <b/>
        <sz val="12"/>
        <rFont val="Arial"/>
        <family val="2"/>
      </rPr>
      <t xml:space="preserve"> 33</t>
    </r>
  </si>
  <si>
    <t>11 - 13 AĞUSTOS 2006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</si>
</sst>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173" fontId="0" fillId="0" borderId="2" xfId="15" applyNumberFormat="1" applyFont="1" applyBorder="1" applyAlignment="1" applyProtection="1">
      <alignment vertical="center"/>
      <protection locked="0"/>
    </xf>
    <xf numFmtId="174" fontId="0" fillId="0" borderId="3" xfId="15" applyNumberFormat="1" applyFont="1" applyBorder="1" applyAlignment="1" applyProtection="1">
      <alignment vertical="center"/>
      <protection locked="0"/>
    </xf>
    <xf numFmtId="173" fontId="0" fillId="2" borderId="2" xfId="15" applyNumberFormat="1" applyFont="1" applyFill="1" applyBorder="1" applyAlignment="1" applyProtection="1">
      <alignment vertical="center"/>
      <protection/>
    </xf>
    <xf numFmtId="174" fontId="0" fillId="0" borderId="4" xfId="15" applyNumberFormat="1" applyFont="1" applyFill="1" applyBorder="1" applyAlignment="1" applyProtection="1">
      <alignment vertical="center"/>
      <protection/>
    </xf>
    <xf numFmtId="174" fontId="0" fillId="0" borderId="4" xfId="19" applyNumberFormat="1" applyFont="1" applyBorder="1" applyAlignment="1" applyProtection="1">
      <alignment horizontal="right" vertical="center"/>
      <protection/>
    </xf>
    <xf numFmtId="175" fontId="0" fillId="0" borderId="3" xfId="19" applyNumberFormat="1" applyFont="1" applyBorder="1" applyAlignment="1" applyProtection="1">
      <alignment vertical="center"/>
      <protection/>
    </xf>
    <xf numFmtId="177" fontId="0" fillId="0" borderId="5" xfId="19" applyNumberFormat="1" applyFont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 locked="0"/>
    </xf>
    <xf numFmtId="172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73" fontId="0" fillId="0" borderId="8" xfId="15" applyNumberFormat="1" applyFont="1" applyBorder="1" applyAlignment="1" applyProtection="1">
      <alignment vertical="center"/>
      <protection locked="0"/>
    </xf>
    <xf numFmtId="174" fontId="0" fillId="0" borderId="9" xfId="15" applyNumberFormat="1" applyFont="1" applyBorder="1" applyAlignment="1" applyProtection="1">
      <alignment vertical="center"/>
      <protection locked="0"/>
    </xf>
    <xf numFmtId="173" fontId="0" fillId="2" borderId="8" xfId="15" applyNumberFormat="1" applyFont="1" applyFill="1" applyBorder="1" applyAlignment="1" applyProtection="1">
      <alignment vertical="center"/>
      <protection/>
    </xf>
    <xf numFmtId="174" fontId="0" fillId="0" borderId="10" xfId="15" applyNumberFormat="1" applyFont="1" applyFill="1" applyBorder="1" applyAlignment="1" applyProtection="1">
      <alignment vertical="center"/>
      <protection/>
    </xf>
    <xf numFmtId="174" fontId="0" fillId="0" borderId="10" xfId="19" applyNumberFormat="1" applyFont="1" applyBorder="1" applyAlignment="1" applyProtection="1">
      <alignment horizontal="right" vertical="center"/>
      <protection/>
    </xf>
    <xf numFmtId="175" fontId="0" fillId="0" borderId="9" xfId="19" applyNumberFormat="1" applyFont="1" applyBorder="1" applyAlignment="1" applyProtection="1">
      <alignment vertical="center"/>
      <protection/>
    </xf>
    <xf numFmtId="176" fontId="0" fillId="0" borderId="9" xfId="19" applyNumberFormat="1" applyFont="1" applyBorder="1" applyAlignment="1" applyProtection="1">
      <alignment vertical="center"/>
      <protection/>
    </xf>
    <xf numFmtId="174" fontId="0" fillId="0" borderId="10" xfId="15" applyNumberFormat="1" applyFont="1" applyBorder="1" applyAlignment="1" applyProtection="1">
      <alignment vertical="center"/>
      <protection locked="0"/>
    </xf>
    <xf numFmtId="177" fontId="0" fillId="0" borderId="11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10" fillId="3" borderId="17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3" fontId="2" fillId="3" borderId="21" xfId="0" applyNumberFormat="1" applyFont="1" applyFill="1" applyBorder="1" applyAlignment="1" applyProtection="1">
      <alignment vertical="center"/>
      <protection/>
    </xf>
    <xf numFmtId="174" fontId="2" fillId="3" borderId="21" xfId="0" applyNumberFormat="1" applyFont="1" applyFill="1" applyBorder="1" applyAlignment="1" applyProtection="1">
      <alignment vertical="center"/>
      <protection/>
    </xf>
    <xf numFmtId="175" fontId="2" fillId="3" borderId="21" xfId="0" applyNumberFormat="1" applyFont="1" applyFill="1" applyBorder="1" applyAlignment="1" applyProtection="1">
      <alignment vertical="center"/>
      <protection/>
    </xf>
    <xf numFmtId="176" fontId="2" fillId="3" borderId="21" xfId="19" applyNumberFormat="1" applyFont="1" applyFill="1" applyBorder="1" applyAlignment="1" applyProtection="1">
      <alignment vertical="center"/>
      <protection/>
    </xf>
    <xf numFmtId="178" fontId="2" fillId="3" borderId="22" xfId="0" applyNumberFormat="1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3" fontId="2" fillId="3" borderId="23" xfId="0" applyNumberFormat="1" applyFont="1" applyFill="1" applyBorder="1" applyAlignment="1" applyProtection="1">
      <alignment horizontal="center" vertical="center"/>
      <protection/>
    </xf>
    <xf numFmtId="174" fontId="2" fillId="3" borderId="21" xfId="0" applyNumberFormat="1" applyFont="1" applyFill="1" applyBorder="1" applyAlignment="1" applyProtection="1">
      <alignment horizontal="right" vertical="center"/>
      <protection/>
    </xf>
    <xf numFmtId="173" fontId="2" fillId="3" borderId="23" xfId="0" applyNumberFormat="1" applyFont="1" applyFill="1" applyBorder="1" applyAlignment="1" applyProtection="1">
      <alignment vertical="center"/>
      <protection/>
    </xf>
    <xf numFmtId="174" fontId="2" fillId="3" borderId="23" xfId="0" applyNumberFormat="1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172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173" fontId="0" fillId="0" borderId="18" xfId="15" applyNumberFormat="1" applyFont="1" applyBorder="1" applyAlignment="1" applyProtection="1">
      <alignment vertical="center"/>
      <protection locked="0"/>
    </xf>
    <xf numFmtId="174" fontId="0" fillId="0" borderId="19" xfId="15" applyNumberFormat="1" applyFont="1" applyBorder="1" applyAlignment="1" applyProtection="1">
      <alignment vertical="center"/>
      <protection locked="0"/>
    </xf>
    <xf numFmtId="173" fontId="0" fillId="2" borderId="18" xfId="15" applyNumberFormat="1" applyFont="1" applyFill="1" applyBorder="1" applyAlignment="1" applyProtection="1">
      <alignment vertical="center"/>
      <protection/>
    </xf>
    <xf numFmtId="174" fontId="0" fillId="0" borderId="34" xfId="15" applyNumberFormat="1" applyFont="1" applyFill="1" applyBorder="1" applyAlignment="1" applyProtection="1">
      <alignment vertical="center"/>
      <protection/>
    </xf>
    <xf numFmtId="174" fontId="0" fillId="0" borderId="34" xfId="19" applyNumberFormat="1" applyFont="1" applyBorder="1" applyAlignment="1" applyProtection="1">
      <alignment horizontal="right" vertical="center"/>
      <protection/>
    </xf>
    <xf numFmtId="175" fontId="0" fillId="0" borderId="19" xfId="19" applyNumberFormat="1" applyFont="1" applyBorder="1" applyAlignment="1" applyProtection="1">
      <alignment vertical="center"/>
      <protection/>
    </xf>
    <xf numFmtId="176" fontId="0" fillId="0" borderId="19" xfId="19" applyNumberFormat="1" applyFont="1" applyBorder="1" applyAlignment="1" applyProtection="1">
      <alignment vertical="center"/>
      <protection/>
    </xf>
    <xf numFmtId="174" fontId="0" fillId="0" borderId="34" xfId="15" applyNumberFormat="1" applyFont="1" applyBorder="1" applyAlignment="1" applyProtection="1">
      <alignment vertical="center"/>
      <protection locked="0"/>
    </xf>
    <xf numFmtId="177" fontId="0" fillId="0" borderId="35" xfId="19" applyNumberFormat="1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7" xfId="0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vertical="center"/>
      <protection/>
    </xf>
    <xf numFmtId="0" fontId="2" fillId="3" borderId="38" xfId="0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 horizontal="right" vertical="center"/>
    </xf>
    <xf numFmtId="173" fontId="0" fillId="0" borderId="39" xfId="15" applyNumberFormat="1" applyFont="1" applyFill="1" applyBorder="1" applyAlignment="1" applyProtection="1">
      <alignment vertical="center"/>
      <protection/>
    </xf>
    <xf numFmtId="181" fontId="0" fillId="0" borderId="4" xfId="0" applyNumberFormat="1" applyFont="1" applyFill="1" applyBorder="1" applyAlignment="1">
      <alignment horizontal="right" vertical="center"/>
    </xf>
    <xf numFmtId="173" fontId="0" fillId="0" borderId="8" xfId="15" applyNumberFormat="1" applyFont="1" applyFill="1" applyBorder="1" applyAlignment="1" applyProtection="1">
      <alignment vertical="center"/>
      <protection/>
    </xf>
    <xf numFmtId="0" fontId="2" fillId="3" borderId="26" xfId="0" applyFont="1" applyFill="1" applyBorder="1" applyAlignment="1" applyProtection="1">
      <alignment horizontal="center" vertical="center"/>
      <protection/>
    </xf>
    <xf numFmtId="0" fontId="2" fillId="3" borderId="27" xfId="0" applyFont="1" applyFill="1" applyBorder="1" applyAlignment="1" applyProtection="1">
      <alignment horizontal="center" vertical="center"/>
      <protection/>
    </xf>
    <xf numFmtId="0" fontId="10" fillId="3" borderId="40" xfId="0" applyFont="1" applyFill="1" applyBorder="1" applyAlignment="1" applyProtection="1">
      <alignment horizontal="center" vertical="center" wrapText="1"/>
      <protection/>
    </xf>
    <xf numFmtId="0" fontId="10" fillId="3" borderId="41" xfId="0" applyFont="1" applyFill="1" applyBorder="1" applyAlignment="1" applyProtection="1">
      <alignment horizontal="center" vertical="center" wrapText="1"/>
      <protection/>
    </xf>
    <xf numFmtId="0" fontId="10" fillId="3" borderId="42" xfId="0" applyFont="1" applyFill="1" applyBorder="1" applyAlignment="1" applyProtection="1">
      <alignment horizontal="center" vertical="center" wrapText="1"/>
      <protection/>
    </xf>
    <xf numFmtId="0" fontId="2" fillId="3" borderId="43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44" xfId="0" applyFont="1" applyFill="1" applyBorder="1" applyAlignment="1" applyProtection="1">
      <alignment horizontal="center" vertical="center"/>
      <protection/>
    </xf>
    <xf numFmtId="0" fontId="2" fillId="3" borderId="45" xfId="0" applyFont="1" applyFill="1" applyBorder="1" applyAlignment="1" applyProtection="1">
      <alignment horizontal="center" vertical="center"/>
      <protection/>
    </xf>
    <xf numFmtId="171" fontId="2" fillId="3" borderId="45" xfId="15" applyFont="1" applyFill="1" applyBorder="1" applyAlignment="1" applyProtection="1">
      <alignment horizontal="left" vertical="center"/>
      <protection/>
    </xf>
    <xf numFmtId="171" fontId="2" fillId="3" borderId="46" xfId="15" applyFont="1" applyFill="1" applyBorder="1" applyAlignment="1" applyProtection="1">
      <alignment horizontal="left" vertical="center"/>
      <protection/>
    </xf>
    <xf numFmtId="0" fontId="2" fillId="3" borderId="40" xfId="0" applyFont="1" applyFill="1" applyBorder="1" applyAlignment="1" applyProtection="1">
      <alignment horizontal="center" vertical="center" wrapText="1"/>
      <protection/>
    </xf>
    <xf numFmtId="0" fontId="2" fillId="3" borderId="41" xfId="0" applyFont="1" applyFill="1" applyBorder="1" applyAlignment="1" applyProtection="1">
      <alignment horizontal="center" vertical="center" wrapText="1"/>
      <protection/>
    </xf>
    <xf numFmtId="173" fontId="0" fillId="0" borderId="47" xfId="15" applyNumberFormat="1" applyFont="1" applyBorder="1" applyAlignment="1" applyProtection="1">
      <alignment vertical="center"/>
      <protection locked="0"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P13" sqref="P13"/>
    </sheetView>
  </sheetViews>
  <sheetFormatPr defaultColWidth="9.140625" defaultRowHeight="12.75"/>
  <cols>
    <col min="1" max="1" width="4.4218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0039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00390625" style="2" bestFit="1" customWidth="1"/>
    <col min="19" max="19" width="7.00390625" style="2" customWidth="1"/>
    <col min="20" max="20" width="14.00390625" style="2" customWidth="1"/>
    <col min="21" max="21" width="7.851562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6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2:24" s="3" customFormat="1" ht="15.75">
      <c r="B3" s="66"/>
      <c r="C3" s="41"/>
      <c r="D3" s="59"/>
      <c r="E3" s="59"/>
      <c r="F3" s="59"/>
      <c r="G3" s="59"/>
      <c r="H3" s="59"/>
      <c r="I3" s="59"/>
      <c r="J3" s="59" t="s">
        <v>19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2:24" s="3" customFormat="1" ht="15.75">
      <c r="B4" s="66"/>
      <c r="C4" s="42"/>
      <c r="D4" s="59"/>
      <c r="E4" s="59"/>
      <c r="F4" s="59"/>
      <c r="G4" s="59"/>
      <c r="H4" s="59"/>
      <c r="I4" s="59"/>
      <c r="J4" s="59" t="s">
        <v>30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</row>
    <row r="5" spans="2:24" s="3" customFormat="1" ht="15">
      <c r="B5" s="66"/>
      <c r="C5" s="42"/>
      <c r="D5" s="59"/>
      <c r="E5" s="59"/>
      <c r="F5" s="59"/>
      <c r="G5" s="59"/>
      <c r="H5" s="59"/>
      <c r="I5" s="59"/>
      <c r="J5" s="61" t="s">
        <v>31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2:24" ht="14.25">
      <c r="B6" s="67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59"/>
      <c r="X6" s="60"/>
    </row>
    <row r="7" spans="2:24" ht="18.75" thickBot="1">
      <c r="B7" s="68"/>
      <c r="C7" s="62" t="s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</row>
    <row r="8" spans="2:3" ht="6" customHeight="1" thickBot="1">
      <c r="B8" s="1"/>
      <c r="C8" s="1"/>
    </row>
    <row r="9" spans="1:24" s="3" customFormat="1" ht="18" customHeight="1">
      <c r="A9" s="4"/>
      <c r="B9" s="30"/>
      <c r="C9" s="102" t="s">
        <v>3</v>
      </c>
      <c r="D9" s="104" t="s">
        <v>4</v>
      </c>
      <c r="E9" s="104" t="s">
        <v>20</v>
      </c>
      <c r="F9" s="104" t="s">
        <v>21</v>
      </c>
      <c r="G9" s="95" t="s">
        <v>5</v>
      </c>
      <c r="H9" s="95" t="s">
        <v>6</v>
      </c>
      <c r="I9" s="95" t="s">
        <v>7</v>
      </c>
      <c r="J9" s="98" t="s">
        <v>8</v>
      </c>
      <c r="K9" s="99"/>
      <c r="L9" s="98" t="s">
        <v>9</v>
      </c>
      <c r="M9" s="99"/>
      <c r="N9" s="98" t="s">
        <v>10</v>
      </c>
      <c r="O9" s="99"/>
      <c r="P9" s="100" t="s">
        <v>17</v>
      </c>
      <c r="Q9" s="93"/>
      <c r="R9" s="93"/>
      <c r="S9" s="101"/>
      <c r="T9" s="98" t="s">
        <v>15</v>
      </c>
      <c r="U9" s="99"/>
      <c r="V9" s="93" t="s">
        <v>16</v>
      </c>
      <c r="W9" s="93"/>
      <c r="X9" s="94"/>
    </row>
    <row r="10" spans="1:24" s="3" customFormat="1" ht="30" customHeight="1" thickBot="1">
      <c r="A10" s="5"/>
      <c r="B10" s="31"/>
      <c r="C10" s="103"/>
      <c r="D10" s="105"/>
      <c r="E10" s="105"/>
      <c r="F10" s="105"/>
      <c r="G10" s="96"/>
      <c r="H10" s="96"/>
      <c r="I10" s="97"/>
      <c r="J10" s="32" t="s">
        <v>11</v>
      </c>
      <c r="K10" s="33" t="s">
        <v>2</v>
      </c>
      <c r="L10" s="32" t="s">
        <v>11</v>
      </c>
      <c r="M10" s="33" t="s">
        <v>2</v>
      </c>
      <c r="N10" s="32" t="s">
        <v>11</v>
      </c>
      <c r="O10" s="33" t="s">
        <v>2</v>
      </c>
      <c r="P10" s="34" t="s">
        <v>11</v>
      </c>
      <c r="Q10" s="35" t="s">
        <v>2</v>
      </c>
      <c r="R10" s="36" t="s">
        <v>12</v>
      </c>
      <c r="S10" s="37" t="s">
        <v>13</v>
      </c>
      <c r="T10" s="38" t="s">
        <v>11</v>
      </c>
      <c r="U10" s="39" t="s">
        <v>14</v>
      </c>
      <c r="V10" s="34" t="s">
        <v>11</v>
      </c>
      <c r="W10" s="35" t="s">
        <v>2</v>
      </c>
      <c r="X10" s="40" t="s">
        <v>13</v>
      </c>
    </row>
    <row r="11" spans="1:24" s="29" customFormat="1" ht="22.5" customHeight="1">
      <c r="A11" s="85">
        <v>1</v>
      </c>
      <c r="B11" s="54"/>
      <c r="C11" s="14" t="s">
        <v>29</v>
      </c>
      <c r="D11" s="15">
        <v>38933</v>
      </c>
      <c r="E11" s="83" t="s">
        <v>23</v>
      </c>
      <c r="F11" s="83" t="s">
        <v>28</v>
      </c>
      <c r="G11" s="16">
        <v>47</v>
      </c>
      <c r="H11" s="6">
        <v>47</v>
      </c>
      <c r="I11" s="6">
        <v>2</v>
      </c>
      <c r="J11" s="7">
        <v>13238</v>
      </c>
      <c r="K11" s="8">
        <v>1630</v>
      </c>
      <c r="L11" s="7">
        <v>19647.5</v>
      </c>
      <c r="M11" s="8">
        <v>2329</v>
      </c>
      <c r="N11" s="7">
        <v>28291.5</v>
      </c>
      <c r="O11" s="8">
        <v>3336</v>
      </c>
      <c r="P11" s="9">
        <f>J11+L11+N11</f>
        <v>61177</v>
      </c>
      <c r="Q11" s="10">
        <f>K11+M11+O11</f>
        <v>7295</v>
      </c>
      <c r="R11" s="11">
        <f>IF(P11&lt;&gt;0,Q11/H11,"")</f>
        <v>155.2127659574468</v>
      </c>
      <c r="S11" s="12">
        <f>IF(P11&lt;&gt;0,P11/Q11,"")</f>
        <v>8.38615490061686</v>
      </c>
      <c r="T11" s="7">
        <v>97091.5</v>
      </c>
      <c r="U11" s="24">
        <f>IF(T11&lt;&gt;0,-(T11-P11)/T11,"")</f>
        <v>-0.3699036475901598</v>
      </c>
      <c r="V11" s="90">
        <f>152478+61177</f>
        <v>213655</v>
      </c>
      <c r="W11" s="91">
        <f>19117+7295</f>
        <v>26412</v>
      </c>
      <c r="X11" s="13">
        <f>IF(V11&lt;&gt;0,V11/W11,"")</f>
        <v>8.089315462668484</v>
      </c>
    </row>
    <row r="12" spans="1:24" s="29" customFormat="1" ht="22.5" customHeight="1">
      <c r="A12" s="85">
        <v>2</v>
      </c>
      <c r="B12" s="55"/>
      <c r="C12" s="14" t="s">
        <v>26</v>
      </c>
      <c r="D12" s="15">
        <v>38814</v>
      </c>
      <c r="E12" s="83" t="s">
        <v>23</v>
      </c>
      <c r="F12" s="83" t="s">
        <v>22</v>
      </c>
      <c r="G12" s="16">
        <v>56</v>
      </c>
      <c r="H12" s="17">
        <v>3</v>
      </c>
      <c r="I12" s="17">
        <v>15</v>
      </c>
      <c r="J12" s="18">
        <v>297</v>
      </c>
      <c r="K12" s="19">
        <v>64</v>
      </c>
      <c r="L12" s="18">
        <v>234</v>
      </c>
      <c r="M12" s="19">
        <v>51</v>
      </c>
      <c r="N12" s="18">
        <v>299.5</v>
      </c>
      <c r="O12" s="19">
        <v>63</v>
      </c>
      <c r="P12" s="20">
        <f>J12+L12+N12</f>
        <v>830.5</v>
      </c>
      <c r="Q12" s="21">
        <f>K12+M12+O12</f>
        <v>178</v>
      </c>
      <c r="R12" s="22">
        <f>IF(P12&lt;&gt;0,Q12/H12,"")</f>
        <v>59.333333333333336</v>
      </c>
      <c r="S12" s="23">
        <f>IF(P12&lt;&gt;0,P12/Q12,"")</f>
        <v>4.665730337078652</v>
      </c>
      <c r="T12" s="18">
        <v>75</v>
      </c>
      <c r="U12" s="24">
        <f>IF(T12&lt;&gt;0,-(T12-P12)/T12,"")</f>
        <v>10.073333333333334</v>
      </c>
      <c r="V12" s="106">
        <f>386600.5+155+830.5</f>
        <v>387586</v>
      </c>
      <c r="W12" s="25">
        <f>58678+31+178</f>
        <v>58887</v>
      </c>
      <c r="X12" s="26">
        <f>IF(V12&lt;&gt;0,V12/W12,"")</f>
        <v>6.581860172873469</v>
      </c>
    </row>
    <row r="13" spans="1:24" s="29" customFormat="1" ht="22.5" customHeight="1">
      <c r="A13" s="85">
        <v>3</v>
      </c>
      <c r="B13" s="55"/>
      <c r="C13" s="14" t="s">
        <v>27</v>
      </c>
      <c r="D13" s="15">
        <v>38793</v>
      </c>
      <c r="E13" s="83" t="s">
        <v>23</v>
      </c>
      <c r="F13" s="83" t="s">
        <v>28</v>
      </c>
      <c r="G13" s="16">
        <v>71</v>
      </c>
      <c r="H13" s="17">
        <v>2</v>
      </c>
      <c r="I13" s="17">
        <v>18</v>
      </c>
      <c r="J13" s="18">
        <v>122</v>
      </c>
      <c r="K13" s="19">
        <v>23</v>
      </c>
      <c r="L13" s="18">
        <v>128</v>
      </c>
      <c r="M13" s="19">
        <v>24</v>
      </c>
      <c r="N13" s="18">
        <v>127</v>
      </c>
      <c r="O13" s="19">
        <v>24</v>
      </c>
      <c r="P13" s="20">
        <f>J13+L13+N13</f>
        <v>377</v>
      </c>
      <c r="Q13" s="21">
        <f>K13+M13+O13</f>
        <v>71</v>
      </c>
      <c r="R13" s="22">
        <f>IF(P13&lt;&gt;0,Q13/H13,"")</f>
        <v>35.5</v>
      </c>
      <c r="S13" s="23">
        <f>IF(P13&lt;&gt;0,P13/Q13,"")</f>
        <v>5.309859154929577</v>
      </c>
      <c r="T13" s="18">
        <v>327</v>
      </c>
      <c r="U13" s="24">
        <f>IF(T13&lt;&gt;0,-(T13-P13)/T13,"")</f>
        <v>0.1529051987767584</v>
      </c>
      <c r="V13" s="18">
        <f>240837.5+747+377</f>
        <v>241961.5</v>
      </c>
      <c r="W13" s="89">
        <f>37868+150+71</f>
        <v>38089</v>
      </c>
      <c r="X13" s="26">
        <f>IF(V13&lt;&gt;0,V13/W13,"")</f>
        <v>6.352529601722282</v>
      </c>
    </row>
    <row r="14" spans="1:24" s="29" customFormat="1" ht="22.5" customHeight="1">
      <c r="A14" s="85">
        <v>4</v>
      </c>
      <c r="B14" s="55"/>
      <c r="C14" s="14" t="s">
        <v>24</v>
      </c>
      <c r="D14" s="15">
        <v>38891</v>
      </c>
      <c r="E14" s="83" t="s">
        <v>23</v>
      </c>
      <c r="F14" s="83" t="s">
        <v>25</v>
      </c>
      <c r="G14" s="16">
        <v>55</v>
      </c>
      <c r="H14" s="17">
        <v>3</v>
      </c>
      <c r="I14" s="17">
        <v>8</v>
      </c>
      <c r="J14" s="18">
        <v>103.5</v>
      </c>
      <c r="K14" s="19">
        <v>21</v>
      </c>
      <c r="L14" s="18">
        <v>107</v>
      </c>
      <c r="M14" s="19">
        <v>22</v>
      </c>
      <c r="N14" s="18">
        <v>99.5</v>
      </c>
      <c r="O14" s="19">
        <v>16</v>
      </c>
      <c r="P14" s="20">
        <f>+J14+L14+N14</f>
        <v>310</v>
      </c>
      <c r="Q14" s="21">
        <f>+K14+M14+O14</f>
        <v>59</v>
      </c>
      <c r="R14" s="22">
        <f>IF(P14&lt;&gt;0,Q14/H14,"")</f>
        <v>19.666666666666668</v>
      </c>
      <c r="S14" s="23">
        <f>IF(P14&lt;&gt;0,P14/Q14,"")</f>
        <v>5.254237288135593</v>
      </c>
      <c r="T14" s="18">
        <v>603</v>
      </c>
      <c r="U14" s="24">
        <f>IF(T14&lt;&gt;0,-(T14-P14)/T14,"")</f>
        <v>-0.4859038142620232</v>
      </c>
      <c r="V14" s="92">
        <f>132860+1704+310</f>
        <v>134874</v>
      </c>
      <c r="W14" s="89">
        <f>18395+266+59</f>
        <v>18720</v>
      </c>
      <c r="X14" s="26">
        <f>IF(V14&lt;&gt;0,V14/W14,"")</f>
        <v>7.204807692307693</v>
      </c>
    </row>
    <row r="15" spans="1:24" s="29" customFormat="1" ht="22.5" customHeight="1">
      <c r="A15" s="85">
        <v>5</v>
      </c>
      <c r="B15" s="55"/>
      <c r="C15" s="14" t="s">
        <v>1</v>
      </c>
      <c r="D15" s="15">
        <v>38800</v>
      </c>
      <c r="E15" s="83" t="s">
        <v>23</v>
      </c>
      <c r="F15" s="83" t="s">
        <v>22</v>
      </c>
      <c r="G15" s="16">
        <v>58</v>
      </c>
      <c r="H15" s="17">
        <v>2</v>
      </c>
      <c r="I15" s="17">
        <v>21</v>
      </c>
      <c r="J15" s="18">
        <v>0</v>
      </c>
      <c r="K15" s="19">
        <v>0</v>
      </c>
      <c r="L15" s="18">
        <v>126</v>
      </c>
      <c r="M15" s="19">
        <v>21</v>
      </c>
      <c r="N15" s="18">
        <v>78</v>
      </c>
      <c r="O15" s="19">
        <v>13</v>
      </c>
      <c r="P15" s="20">
        <f>J15+L15+N15</f>
        <v>204</v>
      </c>
      <c r="Q15" s="21">
        <f>K15+M15+O15</f>
        <v>34</v>
      </c>
      <c r="R15" s="22">
        <f>IF(P15&lt;&gt;0,Q15/H15,"")</f>
        <v>17</v>
      </c>
      <c r="S15" s="23">
        <f>IF(P15&lt;&gt;0,P15/Q15,"")</f>
        <v>6</v>
      </c>
      <c r="T15" s="18">
        <v>765</v>
      </c>
      <c r="U15" s="24">
        <f>IF(T15&lt;&gt;0,-(T15-P15)/T15,"")</f>
        <v>-0.7333333333333333</v>
      </c>
      <c r="V15" s="92">
        <f>867704.5+1460.5+204</f>
        <v>869369</v>
      </c>
      <c r="W15" s="89">
        <f>132255+273+34</f>
        <v>132562</v>
      </c>
      <c r="X15" s="26">
        <f>IF(V15&lt;&gt;0,V15/W15,"")</f>
        <v>6.558206725909386</v>
      </c>
    </row>
    <row r="16" spans="1:24" s="29" customFormat="1" ht="22.5" customHeight="1">
      <c r="A16" s="85">
        <v>6</v>
      </c>
      <c r="B16" s="55"/>
      <c r="C16" s="14"/>
      <c r="D16" s="15"/>
      <c r="E16" s="83"/>
      <c r="F16" s="83"/>
      <c r="G16" s="16"/>
      <c r="H16" s="17"/>
      <c r="I16" s="17"/>
      <c r="J16" s="18"/>
      <c r="K16" s="19"/>
      <c r="L16" s="18"/>
      <c r="M16" s="19"/>
      <c r="N16" s="18"/>
      <c r="O16" s="19"/>
      <c r="P16" s="20"/>
      <c r="Q16" s="21"/>
      <c r="R16" s="22"/>
      <c r="S16" s="23"/>
      <c r="T16" s="18"/>
      <c r="U16" s="24"/>
      <c r="V16" s="18"/>
      <c r="W16" s="25"/>
      <c r="X16" s="26"/>
    </row>
    <row r="17" spans="1:24" s="29" customFormat="1" ht="22.5" customHeight="1">
      <c r="A17" s="85">
        <v>7</v>
      </c>
      <c r="B17" s="55"/>
      <c r="C17" s="14"/>
      <c r="D17" s="15"/>
      <c r="E17" s="83"/>
      <c r="F17" s="83"/>
      <c r="G17" s="16"/>
      <c r="H17" s="17"/>
      <c r="I17" s="17"/>
      <c r="J17" s="18"/>
      <c r="K17" s="19"/>
      <c r="L17" s="18"/>
      <c r="M17" s="19"/>
      <c r="N17" s="18"/>
      <c r="O17" s="19"/>
      <c r="P17" s="20"/>
      <c r="Q17" s="21"/>
      <c r="R17" s="22">
        <f>IF(P17&lt;&gt;0,Q17/H17,"")</f>
      </c>
      <c r="S17" s="23">
        <f>IF(P17&lt;&gt;0,P17/Q17,"")</f>
      </c>
      <c r="T17" s="18"/>
      <c r="U17" s="24"/>
      <c r="V17" s="18"/>
      <c r="W17" s="25"/>
      <c r="X17" s="26">
        <f>IF(V17&lt;&gt;0,V17/W17,"")</f>
      </c>
    </row>
    <row r="18" spans="1:24" s="29" customFormat="1" ht="22.5" customHeight="1">
      <c r="A18" s="85">
        <v>8</v>
      </c>
      <c r="B18" s="55"/>
      <c r="C18" s="14"/>
      <c r="D18" s="15"/>
      <c r="E18" s="83"/>
      <c r="F18" s="83"/>
      <c r="G18" s="16"/>
      <c r="H18" s="17"/>
      <c r="I18" s="17"/>
      <c r="J18" s="18"/>
      <c r="K18" s="19"/>
      <c r="L18" s="18"/>
      <c r="M18" s="19"/>
      <c r="N18" s="18"/>
      <c r="O18" s="19"/>
      <c r="P18" s="20"/>
      <c r="Q18" s="21"/>
      <c r="R18" s="22">
        <f>IF(P18&lt;&gt;0,Q18/H18,"")</f>
      </c>
      <c r="S18" s="23">
        <f>IF(P18&lt;&gt;0,P18/Q18,"")</f>
      </c>
      <c r="T18" s="18"/>
      <c r="U18" s="24"/>
      <c r="V18" s="18"/>
      <c r="W18" s="25"/>
      <c r="X18" s="26">
        <f>IF(V18&lt;&gt;0,V18/W18,"")</f>
      </c>
    </row>
    <row r="19" spans="1:24" s="29" customFormat="1" ht="22.5" customHeight="1">
      <c r="A19" s="85">
        <v>9</v>
      </c>
      <c r="B19" s="55"/>
      <c r="C19" s="14"/>
      <c r="D19" s="15"/>
      <c r="E19" s="83"/>
      <c r="F19" s="83"/>
      <c r="G19" s="16"/>
      <c r="H19" s="17"/>
      <c r="I19" s="17"/>
      <c r="J19" s="18"/>
      <c r="K19" s="19"/>
      <c r="L19" s="18"/>
      <c r="M19" s="19"/>
      <c r="N19" s="18"/>
      <c r="O19" s="19"/>
      <c r="P19" s="20"/>
      <c r="Q19" s="21"/>
      <c r="R19" s="22">
        <f>IF(P19&lt;&gt;0,Q19/H19,"")</f>
      </c>
      <c r="S19" s="23">
        <f>IF(P19&lt;&gt;0,P19/Q19,"")</f>
      </c>
      <c r="T19" s="18"/>
      <c r="U19" s="24"/>
      <c r="V19" s="18"/>
      <c r="W19" s="25"/>
      <c r="X19" s="26">
        <f>IF(V19&lt;&gt;0,V19/W19,"")</f>
      </c>
    </row>
    <row r="20" spans="1:24" s="29" customFormat="1" ht="22.5" customHeight="1" thickBot="1">
      <c r="A20" s="85">
        <v>10</v>
      </c>
      <c r="B20" s="81"/>
      <c r="C20" s="82"/>
      <c r="D20" s="69"/>
      <c r="E20" s="84"/>
      <c r="F20" s="84"/>
      <c r="G20" s="70"/>
      <c r="H20" s="71"/>
      <c r="I20" s="70"/>
      <c r="J20" s="72"/>
      <c r="K20" s="73"/>
      <c r="L20" s="72"/>
      <c r="M20" s="73"/>
      <c r="N20" s="72"/>
      <c r="O20" s="73"/>
      <c r="P20" s="74"/>
      <c r="Q20" s="75"/>
      <c r="R20" s="76">
        <f>IF(P20&lt;&gt;0,Q20/H20,"")</f>
      </c>
      <c r="S20" s="77">
        <f>IF(P20&lt;&gt;0,P20/Q20,"")</f>
      </c>
      <c r="T20" s="72"/>
      <c r="U20" s="78"/>
      <c r="V20" s="72"/>
      <c r="W20" s="79"/>
      <c r="X20" s="80">
        <f>IF(V20&lt;&gt;0,V20/W20,"")</f>
      </c>
    </row>
    <row r="21" spans="2:3" ht="6" customHeight="1" thickBot="1">
      <c r="B21" s="1"/>
      <c r="C21" s="1"/>
    </row>
    <row r="22" spans="1:24" s="29" customFormat="1" ht="22.5" customHeight="1" thickBot="1">
      <c r="A22" s="27"/>
      <c r="B22" s="86" t="s">
        <v>18</v>
      </c>
      <c r="C22" s="87"/>
      <c r="D22" s="87"/>
      <c r="E22" s="88"/>
      <c r="F22" s="88"/>
      <c r="G22" s="50">
        <f>SUM(G11:G20)</f>
        <v>287</v>
      </c>
      <c r="H22" s="50">
        <f>SUM(H11:H20)</f>
        <v>57</v>
      </c>
      <c r="I22" s="49"/>
      <c r="J22" s="44"/>
      <c r="K22" s="45"/>
      <c r="L22" s="44"/>
      <c r="M22" s="45"/>
      <c r="N22" s="44"/>
      <c r="O22" s="45"/>
      <c r="P22" s="52">
        <f>SUM(P11:P20)</f>
        <v>62898.5</v>
      </c>
      <c r="Q22" s="53">
        <f>SUM(Q11:Q20)</f>
        <v>7637</v>
      </c>
      <c r="R22" s="51"/>
      <c r="S22" s="46"/>
      <c r="T22" s="44"/>
      <c r="U22" s="47"/>
      <c r="V22" s="52">
        <f>SUM(V11:V20)</f>
        <v>1847445.5</v>
      </c>
      <c r="W22" s="53">
        <f>SUM(W11:W20)</f>
        <v>274670</v>
      </c>
      <c r="X22" s="4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28"/>
    </row>
    <row r="44" ht="12.75" customHeight="1">
      <c r="D44" s="2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C9:C10"/>
    <mergeCell ref="D9:D10"/>
    <mergeCell ref="E9:E10"/>
    <mergeCell ref="G9:G10"/>
    <mergeCell ref="F9:F10"/>
    <mergeCell ref="V9:X9"/>
    <mergeCell ref="H9:H10"/>
    <mergeCell ref="I9:I10"/>
    <mergeCell ref="J9:K9"/>
    <mergeCell ref="L9:M9"/>
    <mergeCell ref="N9:O9"/>
    <mergeCell ref="P9:S9"/>
    <mergeCell ref="T9:U9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2006-04-10T12:01:29Z</cp:lastPrinted>
  <dcterms:created xsi:type="dcterms:W3CDTF">2006-03-27T14:17:33Z</dcterms:created>
  <dcterms:modified xsi:type="dcterms:W3CDTF">2006-08-14T12:33:01Z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