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345" windowWidth="7830" windowHeight="8010" tabRatio="804" activeTab="0"/>
  </bookViews>
  <sheets>
    <sheet name="Aug, 11 - 13 (we 33)" sheetId="1" r:id="rId1"/>
    <sheet name="Aug, 11 - 13 (TOP 20)" sheetId="2" r:id="rId2"/>
  </sheets>
  <definedNames>
    <definedName name="_xlnm.Print_Area" localSheetId="1">'Aug, 11 - 13 (TOP 20)'!$A$1:$X$27</definedName>
    <definedName name="_xlnm.Print_Area" localSheetId="0">'Aug, 11 - 13 (we 33)'!$A$1:$X$84</definedName>
  </definedNames>
  <calcPr fullCalcOnLoad="1"/>
</workbook>
</file>

<file path=xl/sharedStrings.xml><?xml version="1.0" encoding="utf-8"?>
<sst xmlns="http://schemas.openxmlformats.org/spreadsheetml/2006/main" count="335" uniqueCount="141">
  <si>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</si>
  <si>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</si>
  <si>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</si>
  <si>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</si>
  <si>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</si>
  <si>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</si>
  <si>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</si>
  <si>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</si>
  <si>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</si>
  <si>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</si>
  <si>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</si>
  <si>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</si>
  <si>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</si>
  <si>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</si>
  <si>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</si>
  <si>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</si>
  <si>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</si>
  <si>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</si>
  <si>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</si>
  <si>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</si>
  <si>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</si>
  <si>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WEEKEND TOTAL</t>
  </si>
  <si>
    <t>.</t>
  </si>
  <si>
    <t>*Sorted according to Weekend Total G.B.O. - Hafta sonu toplam hasılat sütununa göre sıralanmıştır.</t>
  </si>
  <si>
    <t>GEN</t>
  </si>
  <si>
    <t>TIGLON</t>
  </si>
  <si>
    <t>FOX</t>
  </si>
  <si>
    <t>BUENA VISTA</t>
  </si>
  <si>
    <t>FILMPOP</t>
  </si>
  <si>
    <t>COLUMBIA</t>
  </si>
  <si>
    <t>UNIVERSAL</t>
  </si>
  <si>
    <t>PRA</t>
  </si>
  <si>
    <t>PARAMOUNT</t>
  </si>
  <si>
    <t>R FILM</t>
  </si>
  <si>
    <t>Company</t>
  </si>
  <si>
    <t>Weekly Movie Magazine Antrakt  Presents - Haftalık Antrakt Sinema Gazetesi Sunar</t>
  </si>
  <si>
    <t>OZEN - UMUT</t>
  </si>
  <si>
    <t>WEEKEND BOX OFFICE &amp; ADMISSION REPORT</t>
  </si>
  <si>
    <t>TOP ALL</t>
  </si>
  <si>
    <t>AVSAR FILM</t>
  </si>
  <si>
    <t>TOP 20</t>
  </si>
  <si>
    <t>TÜRKİYE'S WEEKEND MARKET DATAS</t>
  </si>
  <si>
    <t>DA VINCI CODE</t>
  </si>
  <si>
    <t>SHE'S THE MAN</t>
  </si>
  <si>
    <t>35 MILIM</t>
  </si>
  <si>
    <t>KENDA</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</si>
  <si>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</si>
  <si>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X MEN 3: THE LAST STAND</t>
  </si>
  <si>
    <t>SHAGGY DOG</t>
  </si>
  <si>
    <t>CONSTANT GARDENER</t>
  </si>
  <si>
    <t>ICE AGE 2: THE MELTDOWN</t>
  </si>
  <si>
    <t>BABAM VE OGLUM</t>
  </si>
  <si>
    <t>FIREWALL</t>
  </si>
  <si>
    <t>BANDIDAS</t>
  </si>
  <si>
    <t>MAN ABOUT TOWN</t>
  </si>
  <si>
    <t>COMBIEN TU M'AIMES</t>
  </si>
  <si>
    <t>ONE AND ONLY, THE</t>
  </si>
  <si>
    <t>TF1</t>
  </si>
  <si>
    <t>POSEIDON</t>
  </si>
  <si>
    <t>MELISSA P.</t>
  </si>
  <si>
    <t>SHEITAN</t>
  </si>
  <si>
    <t>BARBAR FILM</t>
  </si>
  <si>
    <t>ROMANCE&amp;CIGARETTES</t>
  </si>
  <si>
    <t>D PRODUCTIONS</t>
  </si>
  <si>
    <t>DOMINO</t>
  </si>
  <si>
    <t>MEDYAVIZYON</t>
  </si>
  <si>
    <t>SUMMIT</t>
  </si>
  <si>
    <t>HOODWINKED</t>
  </si>
  <si>
    <t>WEINSTEIN CO.</t>
  </si>
  <si>
    <t>FOCUS</t>
  </si>
  <si>
    <t>CHARLIE &amp; THE CHOCOLATE FACTORY</t>
  </si>
  <si>
    <t>LOST CITY</t>
  </si>
  <si>
    <t>ORGANIZE ISLER</t>
  </si>
  <si>
    <t>BKM</t>
  </si>
  <si>
    <t>STAY</t>
  </si>
  <si>
    <t>LOVE IS IN THE AIR</t>
  </si>
  <si>
    <t>SUPERMAN RETURNS</t>
  </si>
  <si>
    <t>OZEN</t>
  </si>
  <si>
    <t>18.11 05</t>
  </si>
  <si>
    <t>BOY EATS GIRL</t>
  </si>
  <si>
    <t>ODYSSEI</t>
  </si>
  <si>
    <t>HABABAM SINIFI UC BUCUK</t>
  </si>
  <si>
    <t>ARZU - FIDA</t>
  </si>
  <si>
    <t>PIRATES OF THE CARIBBEAN 2</t>
  </si>
  <si>
    <t>ANGEL-A</t>
  </si>
  <si>
    <t>UNDISCOVERED</t>
  </si>
  <si>
    <t>WOLF CREEK</t>
  </si>
  <si>
    <t>UMUT SANAT</t>
  </si>
  <si>
    <t>MADAGASCAR</t>
  </si>
  <si>
    <t>LAKE HOUSE</t>
  </si>
  <si>
    <t>SCARY MOVIE 4</t>
  </si>
  <si>
    <t>FAST &amp;FURIOUS 3</t>
  </si>
  <si>
    <t>MONSTER HOUSE</t>
  </si>
  <si>
    <t>FEARLESS</t>
  </si>
  <si>
    <t>TIGER AND THE SNOW, THE</t>
  </si>
  <si>
    <t>ASK THE DUST</t>
  </si>
  <si>
    <t>FIDA</t>
  </si>
  <si>
    <t>DESCENT, THE</t>
  </si>
  <si>
    <t>CRY_WOLF</t>
  </si>
  <si>
    <t>KORKUYORUM ANNE</t>
  </si>
  <si>
    <t>CHICKEN LITTLE</t>
  </si>
  <si>
    <t>WEEKEND: 33         11 - 13 AUG' 2006</t>
  </si>
  <si>
    <t>BREAK UP, THE</t>
  </si>
  <si>
    <t>DARK, THE</t>
  </si>
  <si>
    <t>SEE NO EVIL</t>
  </si>
  <si>
    <t>DON'T TELL</t>
  </si>
  <si>
    <t>GWAI WINK</t>
  </si>
  <si>
    <t>FROSTBITE</t>
  </si>
  <si>
    <t>BIR FILM</t>
  </si>
  <si>
    <t>BIR F. - CINEMEDYA</t>
  </si>
  <si>
    <t>TEXAS CHAINSAW MASSACRE, THE</t>
  </si>
  <si>
    <t>ETERNAL SUNSHINE OF THE SPOTLESS MIND</t>
  </si>
  <si>
    <t>KELOGLAN KARA PRENSE KARSI</t>
  </si>
  <si>
    <t>ENERGY MEDYA</t>
  </si>
  <si>
    <t>DABBE</t>
  </si>
  <si>
    <t>J PLAN</t>
  </si>
  <si>
    <t>FAILURE TO LAUNCH</t>
  </si>
  <si>
    <t>DANDELION</t>
  </si>
  <si>
    <t>WILD BUNCH</t>
  </si>
  <si>
    <t>RED SHOES</t>
  </si>
  <si>
    <t>CINECLICK ASIA</t>
  </si>
  <si>
    <t>LE GRAND VOYAGE</t>
  </si>
  <si>
    <t>ASKD - PYRAMIDE</t>
  </si>
  <si>
    <t>A BITTERSWEET LIFE</t>
  </si>
  <si>
    <t>EFLATUN</t>
  </si>
  <si>
    <t>INSIDE MAN</t>
  </si>
  <si>
    <t>MEMOIRS OF A GEISHA</t>
  </si>
  <si>
    <t>TRAMVAY</t>
  </si>
  <si>
    <t>OLGUN ARUN</t>
  </si>
  <si>
    <t>OMEN 666</t>
  </si>
  <si>
    <t>COMPANY, THE</t>
  </si>
  <si>
    <t>AVSAR FILM - TMC</t>
  </si>
  <si>
    <t>WILD,THE</t>
  </si>
  <si>
    <t>20 NIGHTS &amp; A RAINY DAY</t>
  </si>
  <si>
    <t>BIR F. - ERMAN FİLM</t>
  </si>
  <si>
    <t>BACKSTAGE</t>
  </si>
  <si>
    <t>DREAMWORKS</t>
  </si>
  <si>
    <t>DERAILED</t>
  </si>
  <si>
    <t>ATLANTIK FILM</t>
  </si>
  <si>
    <t xml:space="preserve">*Bu hafta Barbar Film, UNP ve R Film'in dağıtımda filmi yoktur. </t>
  </si>
  <si>
    <t>WEEKEND: 33                 11 - 13 AUG' 2006</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</si>
</sst>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_-* #,##0.0\ _T_L_-;\-* #,##0.0\ _T_L_-;_-* &quot;-&quot;??\ _T_L_-;_-@_-"/>
    <numFmt numFmtId="173" formatCode="_-* #,##0\ _T_L_-;\-* #,##0\ _T_L_-;_-* &quot;-&quot;??\ _T_L_-;_-@_-"/>
    <numFmt numFmtId="174" formatCode="[$-41F]dd\ mmmm\ yyyy\ dddd"/>
    <numFmt numFmtId="175" formatCode="[$-41F]d\ mmmm\ yy;@"/>
    <numFmt numFmtId="176" formatCode="mm/dd/yy"/>
    <numFmt numFmtId="177" formatCode="#,##0.00\ "/>
    <numFmt numFmtId="178" formatCode="_(* #,##0_);_(* \(#,##0\);_(* &quot;-&quot;??_);_(@_)"/>
    <numFmt numFmtId="179" formatCode="\%\ 0\ "/>
    <numFmt numFmtId="180" formatCode="#,##0\ "/>
    <numFmt numFmtId="181" formatCode="\%\ 0"/>
    <numFmt numFmtId="182" formatCode="dd/mm/yy"/>
    <numFmt numFmtId="183" formatCode="#,##0.00\ \ "/>
    <numFmt numFmtId="184" formatCode="0\ %\ "/>
    <numFmt numFmtId="185" formatCode="0.00\ "/>
    <numFmt numFmtId="186" formatCode="dd/mm/yy;@"/>
    <numFmt numFmtId="187" formatCode="#,##0_-"/>
    <numFmt numFmtId="188" formatCode="#,##0\ \ "/>
  </numFmts>
  <fonts count="40">
    <font>
      <sz val="10"/>
      <name val="Arial"/>
      <family val="0"/>
    </font>
    <font>
      <sz val="8"/>
      <name val="Arial"/>
      <family val="0"/>
    </font>
    <font>
      <u val="single"/>
      <sz val="10"/>
      <color indexed="12"/>
      <name val="Arial"/>
      <family val="0"/>
    </font>
    <font>
      <u val="single"/>
      <sz val="10"/>
      <color indexed="36"/>
      <name val="Arial"/>
      <family val="0"/>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25"/>
      <name val="Batang"/>
      <family val="1"/>
    </font>
    <font>
      <sz val="15"/>
      <name val="Batang"/>
      <family val="1"/>
    </font>
    <font>
      <sz val="15"/>
      <name val="Arial"/>
      <family val="2"/>
    </font>
    <font>
      <b/>
      <sz val="15"/>
      <name val="Batang"/>
      <family val="1"/>
    </font>
    <font>
      <b/>
      <sz val="15"/>
      <name val="Arial"/>
      <family val="0"/>
    </font>
    <font>
      <b/>
      <sz val="30"/>
      <color indexed="18"/>
      <name val="Arial"/>
      <family val="2"/>
    </font>
    <font>
      <b/>
      <sz val="15"/>
      <color indexed="18"/>
      <name val="Arial"/>
      <family val="2"/>
    </font>
    <font>
      <b/>
      <i/>
      <sz val="9"/>
      <color indexed="10"/>
      <name val="Arial"/>
      <family val="2"/>
    </font>
    <font>
      <b/>
      <sz val="10"/>
      <name val="Trebuchet MS"/>
      <family val="2"/>
    </font>
  </fonts>
  <fills count="6">
    <fill>
      <patternFill/>
    </fill>
    <fill>
      <patternFill patternType="gray125"/>
    </fill>
    <fill>
      <patternFill patternType="solid">
        <fgColor indexed="56"/>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s>
  <borders count="55">
    <border>
      <left/>
      <right/>
      <top/>
      <bottom/>
      <diagonal/>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thin"/>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hair"/>
    </border>
    <border>
      <left style="medium"/>
      <right>
        <color indexed="63"/>
      </right>
      <top style="hair"/>
      <bottom style="hair"/>
    </border>
    <border>
      <left style="hair"/>
      <right style="medium"/>
      <top>
        <color indexed="63"/>
      </top>
      <bottom>
        <color indexed="63"/>
      </bottom>
    </border>
    <border>
      <left style="hair"/>
      <right style="hair"/>
      <top>
        <color indexed="63"/>
      </top>
      <bottom style="medium"/>
    </border>
    <border>
      <left style="hair"/>
      <right style="medium"/>
      <top>
        <color indexed="63"/>
      </top>
      <bottom style="medium"/>
    </border>
    <border>
      <left>
        <color indexed="63"/>
      </left>
      <right style="hair"/>
      <top>
        <color indexed="63"/>
      </top>
      <bottom style="medium"/>
    </border>
    <border>
      <left>
        <color indexed="63"/>
      </left>
      <right style="hair"/>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hair"/>
      <bottom style="medium"/>
    </border>
    <border>
      <left style="hair"/>
      <right style="hair"/>
      <top style="hair"/>
      <bottom style="hair"/>
    </border>
    <border>
      <left style="hair"/>
      <right style="hair"/>
      <top>
        <color indexed="63"/>
      </top>
      <bottom style="hair"/>
    </border>
    <border>
      <left style="medium"/>
      <right>
        <color indexed="63"/>
      </right>
      <top style="medium"/>
      <bottom style="hair"/>
    </border>
    <border>
      <left style="thin"/>
      <right style="thin"/>
      <top>
        <color indexed="63"/>
      </top>
      <bottom>
        <color indexed="63"/>
      </bottom>
    </border>
    <border>
      <left style="hair"/>
      <right style="hair"/>
      <top style="medium"/>
      <bottom style="hair"/>
    </border>
    <border>
      <left style="hair"/>
      <right style="medium"/>
      <top style="medium"/>
      <bottom style="hair"/>
    </border>
    <border>
      <left style="hair"/>
      <right style="medium"/>
      <top style="hair"/>
      <bottom style="hair"/>
    </border>
    <border>
      <left style="hair"/>
      <right style="hair"/>
      <top style="hair"/>
      <bottom style="medium"/>
    </border>
    <border>
      <left style="hair"/>
      <right style="medium"/>
      <top>
        <color indexed="63"/>
      </top>
      <bottom style="hair"/>
    </border>
    <border>
      <left style="hair"/>
      <right style="medium"/>
      <top style="hair"/>
      <bottom style="medium"/>
    </border>
    <border>
      <left style="medium"/>
      <right>
        <color indexed="63"/>
      </right>
      <top style="hair"/>
      <bottom>
        <color indexed="63"/>
      </bottom>
    </border>
    <border>
      <left style="medium"/>
      <right style="hair"/>
      <top>
        <color indexed="63"/>
      </top>
      <bottom>
        <color indexed="63"/>
      </bottom>
    </border>
    <border>
      <left style="medium"/>
      <right style="hair"/>
      <top>
        <color indexed="63"/>
      </top>
      <bottom style="hair"/>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hair"/>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8">
    <xf numFmtId="0" fontId="0" fillId="0" borderId="0" xfId="0" applyAlignment="1">
      <alignment/>
    </xf>
    <xf numFmtId="0" fontId="8" fillId="0" borderId="0" xfId="0" applyFont="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0" borderId="0" xfId="0" applyFont="1" applyAlignment="1" applyProtection="1">
      <alignment vertical="center"/>
      <protection locked="0"/>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7"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183" fontId="12" fillId="0" borderId="0" xfId="0" applyNumberFormat="1" applyFont="1" applyAlignment="1" applyProtection="1">
      <alignment vertical="center"/>
      <protection locked="0"/>
    </xf>
    <xf numFmtId="0" fontId="21" fillId="0" borderId="0" xfId="0" applyFont="1" applyFill="1" applyAlignment="1" applyProtection="1">
      <alignment vertical="center"/>
      <protection locked="0"/>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1" fillId="0" borderId="0" xfId="0" applyFont="1" applyAlignment="1" applyProtection="1">
      <alignment horizontal="right" vertical="center"/>
      <protection locked="0"/>
    </xf>
    <xf numFmtId="0" fontId="24" fillId="0" borderId="1" xfId="0" applyFont="1" applyBorder="1" applyAlignment="1" applyProtection="1">
      <alignment horizontal="center" vertical="center"/>
      <protection/>
    </xf>
    <xf numFmtId="0" fontId="25" fillId="0" borderId="1" xfId="0" applyFont="1" applyBorder="1" applyAlignment="1" applyProtection="1">
      <alignment horizontal="right" vertical="center"/>
      <protection/>
    </xf>
    <xf numFmtId="0" fontId="15" fillId="2" borderId="2" xfId="0" applyFont="1" applyFill="1" applyBorder="1" applyAlignment="1" applyProtection="1">
      <alignment horizontal="center" vertical="center"/>
      <protection/>
    </xf>
    <xf numFmtId="3" fontId="15" fillId="2" borderId="2" xfId="0" applyNumberFormat="1" applyFont="1" applyFill="1" applyBorder="1" applyAlignment="1" applyProtection="1">
      <alignment horizontal="center" vertical="center"/>
      <protection/>
    </xf>
    <xf numFmtId="183" fontId="15" fillId="2" borderId="2" xfId="0" applyNumberFormat="1" applyFont="1" applyFill="1" applyBorder="1" applyAlignment="1" applyProtection="1">
      <alignment vertical="center"/>
      <protection/>
    </xf>
    <xf numFmtId="180" fontId="15" fillId="2" borderId="2" xfId="0" applyNumberFormat="1" applyFont="1" applyFill="1" applyBorder="1" applyAlignment="1" applyProtection="1">
      <alignment vertical="center"/>
      <protection/>
    </xf>
    <xf numFmtId="180" fontId="15" fillId="2" borderId="2" xfId="0" applyNumberFormat="1" applyFont="1" applyFill="1" applyBorder="1" applyAlignment="1" applyProtection="1">
      <alignment horizontal="right" vertical="center"/>
      <protection/>
    </xf>
    <xf numFmtId="177" fontId="15" fillId="2" borderId="2" xfId="0" applyNumberFormat="1" applyFont="1" applyFill="1" applyBorder="1" applyAlignment="1" applyProtection="1">
      <alignment vertical="center"/>
      <protection/>
    </xf>
    <xf numFmtId="184" fontId="15" fillId="2" borderId="2" xfId="21" applyNumberFormat="1" applyFont="1" applyFill="1" applyBorder="1" applyAlignment="1" applyProtection="1">
      <alignment vertical="center"/>
      <protection/>
    </xf>
    <xf numFmtId="1" fontId="15" fillId="2" borderId="2" xfId="0" applyNumberFormat="1" applyFont="1" applyFill="1" applyBorder="1" applyAlignment="1" applyProtection="1">
      <alignment horizontal="center" vertical="center"/>
      <protection/>
    </xf>
    <xf numFmtId="178" fontId="15" fillId="2" borderId="3"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183" fontId="15" fillId="2" borderId="2" xfId="0" applyNumberFormat="1" applyFont="1" applyFill="1" applyBorder="1" applyAlignment="1" applyProtection="1">
      <alignment horizontal="right" vertical="center"/>
      <protection/>
    </xf>
    <xf numFmtId="0" fontId="10" fillId="0" borderId="1" xfId="0" applyFont="1" applyFill="1" applyBorder="1" applyAlignment="1" applyProtection="1">
      <alignment horizontal="right" vertical="center"/>
      <protection/>
    </xf>
    <xf numFmtId="0" fontId="14" fillId="0" borderId="4" xfId="0" applyFont="1" applyBorder="1" applyAlignment="1" applyProtection="1">
      <alignment vertical="center"/>
      <protection/>
    </xf>
    <xf numFmtId="182" fontId="14" fillId="0" borderId="4" xfId="0" applyNumberFormat="1" applyFont="1" applyBorder="1" applyAlignment="1" applyProtection="1">
      <alignment horizontal="center" vertical="center"/>
      <protection/>
    </xf>
    <xf numFmtId="0" fontId="14" fillId="0" borderId="4" xfId="0" applyFont="1" applyBorder="1" applyAlignment="1" applyProtection="1">
      <alignment horizontal="left" vertical="center"/>
      <protection/>
    </xf>
    <xf numFmtId="0" fontId="14" fillId="0" borderId="4" xfId="0" applyFont="1" applyBorder="1" applyAlignment="1" applyProtection="1">
      <alignment horizontal="center" vertical="center"/>
      <protection/>
    </xf>
    <xf numFmtId="183" fontId="14" fillId="0" borderId="4" xfId="15" applyNumberFormat="1" applyFont="1" applyBorder="1" applyAlignment="1" applyProtection="1">
      <alignment vertical="center"/>
      <protection/>
    </xf>
    <xf numFmtId="180" fontId="14" fillId="0" borderId="4" xfId="15" applyNumberFormat="1" applyFont="1" applyBorder="1" applyAlignment="1" applyProtection="1">
      <alignment vertical="center"/>
      <protection/>
    </xf>
    <xf numFmtId="183" fontId="20" fillId="0" borderId="4" xfId="15" applyNumberFormat="1" applyFont="1" applyFill="1" applyBorder="1" applyAlignment="1" applyProtection="1">
      <alignment vertical="center"/>
      <protection/>
    </xf>
    <xf numFmtId="180" fontId="14" fillId="0" borderId="4" xfId="15" applyNumberFormat="1" applyFont="1" applyFill="1" applyBorder="1" applyAlignment="1" applyProtection="1">
      <alignment vertical="center"/>
      <protection/>
    </xf>
    <xf numFmtId="180" fontId="14" fillId="0" borderId="4" xfId="15" applyNumberFormat="1" applyFont="1" applyBorder="1" applyAlignment="1" applyProtection="1">
      <alignment horizontal="right" vertical="center"/>
      <protection/>
    </xf>
    <xf numFmtId="177" fontId="14" fillId="0" borderId="4" xfId="15" applyNumberFormat="1" applyFont="1" applyBorder="1" applyAlignment="1" applyProtection="1">
      <alignment vertical="center"/>
      <protection/>
    </xf>
    <xf numFmtId="178" fontId="14" fillId="0" borderId="4" xfId="15" applyNumberFormat="1" applyFont="1" applyBorder="1" applyAlignment="1" applyProtection="1">
      <alignment vertical="center"/>
      <protection/>
    </xf>
    <xf numFmtId="0" fontId="8" fillId="0" borderId="0" xfId="0" applyFont="1" applyFill="1" applyBorder="1" applyAlignment="1" applyProtection="1">
      <alignment vertical="center" wrapText="1"/>
      <protection locked="0"/>
    </xf>
    <xf numFmtId="0" fontId="19" fillId="0" borderId="5" xfId="0" applyFont="1" applyBorder="1" applyAlignment="1" applyProtection="1">
      <alignment horizontal="center" vertical="center"/>
      <protection/>
    </xf>
    <xf numFmtId="0" fontId="10" fillId="0" borderId="6" xfId="0" applyFont="1" applyFill="1" applyBorder="1" applyAlignment="1" applyProtection="1">
      <alignment horizontal="center" vertical="center"/>
      <protection/>
    </xf>
    <xf numFmtId="0" fontId="0" fillId="0" borderId="7" xfId="0" applyBorder="1" applyAlignment="1">
      <alignment vertical="center" wrapText="1"/>
    </xf>
    <xf numFmtId="0" fontId="0" fillId="0" borderId="0" xfId="0" applyBorder="1" applyAlignment="1">
      <alignment vertical="center" wrapText="1"/>
    </xf>
    <xf numFmtId="0" fontId="10" fillId="0" borderId="8" xfId="0" applyFont="1" applyBorder="1" applyAlignment="1" applyProtection="1">
      <alignment vertical="center"/>
      <protection/>
    </xf>
    <xf numFmtId="0" fontId="10"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0" fillId="0" borderId="0" xfId="0" applyBorder="1" applyAlignment="1">
      <alignment horizontal="center" vertical="center" wrapText="1"/>
    </xf>
    <xf numFmtId="0" fontId="10" fillId="0" borderId="11" xfId="0" applyFont="1" applyFill="1" applyBorder="1" applyAlignment="1" applyProtection="1">
      <alignment horizontal="center" vertical="center"/>
      <protection/>
    </xf>
    <xf numFmtId="0" fontId="19" fillId="0" borderId="0" xfId="0" applyFont="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13"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10" fillId="0" borderId="13" xfId="0" applyFont="1" applyBorder="1" applyAlignment="1" applyProtection="1">
      <alignment horizontal="center" vertical="center"/>
      <protection/>
    </xf>
    <xf numFmtId="183" fontId="10" fillId="0" borderId="13" xfId="0" applyNumberFormat="1"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4" xfId="0" applyFont="1" applyFill="1" applyBorder="1" applyAlignment="1" applyProtection="1">
      <alignment horizontal="center" vertical="center" wrapText="1"/>
      <protection/>
    </xf>
    <xf numFmtId="0" fontId="33" fillId="0" borderId="0" xfId="0" applyFont="1" applyAlignment="1" applyProtection="1">
      <alignment vertical="center"/>
      <protection locked="0"/>
    </xf>
    <xf numFmtId="0" fontId="33" fillId="0" borderId="7" xfId="0" applyFont="1" applyBorder="1" applyAlignment="1">
      <alignment vertical="center" wrapText="1"/>
    </xf>
    <xf numFmtId="0" fontId="33" fillId="0" borderId="0" xfId="0" applyFont="1" applyBorder="1" applyAlignment="1">
      <alignment vertical="center" wrapText="1"/>
    </xf>
    <xf numFmtId="0" fontId="19" fillId="0" borderId="15" xfId="0" applyFont="1" applyBorder="1" applyAlignment="1" applyProtection="1">
      <alignment horizontal="center" vertical="center"/>
      <protection/>
    </xf>
    <xf numFmtId="0" fontId="24" fillId="0" borderId="16" xfId="0" applyFont="1" applyBorder="1" applyAlignment="1" applyProtection="1">
      <alignment horizontal="center" vertical="center"/>
      <protection/>
    </xf>
    <xf numFmtId="0" fontId="10" fillId="0" borderId="16" xfId="0" applyFont="1" applyFill="1" applyBorder="1" applyAlignment="1" applyProtection="1">
      <alignment horizontal="right" vertical="center"/>
      <protection/>
    </xf>
    <xf numFmtId="178" fontId="14" fillId="0" borderId="17" xfId="15" applyNumberFormat="1" applyFont="1" applyBorder="1" applyAlignment="1" applyProtection="1">
      <alignment vertical="center"/>
      <protection/>
    </xf>
    <xf numFmtId="0" fontId="7" fillId="0" borderId="16" xfId="0" applyFont="1" applyFill="1" applyBorder="1" applyAlignment="1" applyProtection="1">
      <alignment vertical="center"/>
      <protection locked="0"/>
    </xf>
    <xf numFmtId="0" fontId="11" fillId="0" borderId="16" xfId="0" applyFont="1" applyFill="1" applyBorder="1" applyAlignment="1" applyProtection="1">
      <alignment vertical="center"/>
      <protection locked="0"/>
    </xf>
    <xf numFmtId="0" fontId="19" fillId="0" borderId="1" xfId="0" applyFont="1" applyBorder="1" applyAlignment="1" applyProtection="1">
      <alignment horizontal="right" vertical="center"/>
      <protection/>
    </xf>
    <xf numFmtId="0" fontId="14" fillId="0" borderId="18" xfId="0" applyFont="1" applyBorder="1" applyAlignment="1" applyProtection="1">
      <alignment horizontal="center" vertical="center"/>
      <protection/>
    </xf>
    <xf numFmtId="183" fontId="14" fillId="0" borderId="18" xfId="15" applyNumberFormat="1" applyFont="1" applyBorder="1" applyAlignment="1" applyProtection="1">
      <alignment vertical="center"/>
      <protection/>
    </xf>
    <xf numFmtId="180" fontId="14" fillId="0" borderId="18" xfId="15" applyNumberFormat="1" applyFont="1" applyBorder="1" applyAlignment="1" applyProtection="1">
      <alignment vertical="center"/>
      <protection/>
    </xf>
    <xf numFmtId="183" fontId="20" fillId="0" borderId="18" xfId="15" applyNumberFormat="1" applyFont="1" applyFill="1" applyBorder="1" applyAlignment="1" applyProtection="1">
      <alignment vertical="center"/>
      <protection/>
    </xf>
    <xf numFmtId="180" fontId="14" fillId="0" borderId="18" xfId="15" applyNumberFormat="1" applyFont="1" applyFill="1" applyBorder="1" applyAlignment="1" applyProtection="1">
      <alignment vertical="center"/>
      <protection/>
    </xf>
    <xf numFmtId="180" fontId="14" fillId="0" borderId="18" xfId="15" applyNumberFormat="1" applyFont="1" applyBorder="1" applyAlignment="1" applyProtection="1">
      <alignment horizontal="right" vertical="center"/>
      <protection/>
    </xf>
    <xf numFmtId="177" fontId="14" fillId="0" borderId="18" xfId="15" applyNumberFormat="1" applyFont="1" applyBorder="1" applyAlignment="1" applyProtection="1">
      <alignment vertical="center"/>
      <protection/>
    </xf>
    <xf numFmtId="178" fontId="14" fillId="0" borderId="18" xfId="15" applyNumberFormat="1" applyFont="1" applyBorder="1" applyAlignment="1" applyProtection="1">
      <alignment vertical="center"/>
      <protection/>
    </xf>
    <xf numFmtId="178" fontId="14" fillId="0" borderId="19" xfId="15" applyNumberFormat="1" applyFont="1" applyBorder="1" applyAlignment="1" applyProtection="1">
      <alignment vertical="center"/>
      <protection/>
    </xf>
    <xf numFmtId="0" fontId="14" fillId="0" borderId="20" xfId="0" applyFont="1" applyBorder="1" applyAlignment="1" applyProtection="1">
      <alignment horizontal="center" vertical="center"/>
      <protection/>
    </xf>
    <xf numFmtId="3" fontId="15" fillId="2" borderId="21" xfId="0" applyNumberFormat="1" applyFont="1" applyFill="1" applyBorder="1" applyAlignment="1" applyProtection="1">
      <alignment horizontal="center" vertical="center"/>
      <protection/>
    </xf>
    <xf numFmtId="0" fontId="7" fillId="0" borderId="22" xfId="0" applyFont="1" applyBorder="1" applyAlignment="1" applyProtection="1">
      <alignment horizontal="center" vertical="center"/>
      <protection/>
    </xf>
    <xf numFmtId="0" fontId="14" fillId="0" borderId="23" xfId="0" applyFont="1" applyBorder="1" applyAlignment="1" applyProtection="1">
      <alignment vertical="center"/>
      <protection/>
    </xf>
    <xf numFmtId="182" fontId="14" fillId="0" borderId="23" xfId="0" applyNumberFormat="1" applyFont="1" applyBorder="1" applyAlignment="1" applyProtection="1">
      <alignment horizontal="center" vertical="center"/>
      <protection/>
    </xf>
    <xf numFmtId="0" fontId="14" fillId="0" borderId="23" xfId="0" applyFont="1" applyBorder="1" applyAlignment="1" applyProtection="1">
      <alignment horizontal="left" vertical="center"/>
      <protection/>
    </xf>
    <xf numFmtId="0" fontId="7" fillId="0" borderId="24" xfId="0" applyFont="1" applyFill="1" applyBorder="1" applyAlignment="1" applyProtection="1">
      <alignment vertical="center"/>
      <protection locked="0"/>
    </xf>
    <xf numFmtId="0" fontId="21" fillId="0" borderId="25" xfId="0" applyFont="1" applyBorder="1" applyAlignment="1" applyProtection="1">
      <alignment horizontal="right" vertical="center"/>
      <protection locked="0"/>
    </xf>
    <xf numFmtId="0" fontId="7" fillId="0" borderId="26" xfId="0" applyFont="1" applyBorder="1" applyAlignment="1" applyProtection="1">
      <alignment horizontal="center" vertical="center"/>
      <protection locked="0"/>
    </xf>
    <xf numFmtId="0" fontId="12" fillId="0" borderId="26" xfId="0" applyFont="1" applyBorder="1" applyAlignment="1" applyProtection="1">
      <alignment vertical="center"/>
      <protection locked="0"/>
    </xf>
    <xf numFmtId="0" fontId="12" fillId="0" borderId="26" xfId="0" applyFont="1" applyBorder="1" applyAlignment="1" applyProtection="1">
      <alignment horizontal="left" vertical="center"/>
      <protection locked="0"/>
    </xf>
    <xf numFmtId="0" fontId="12" fillId="0" borderId="26" xfId="0" applyFont="1" applyBorder="1" applyAlignment="1" applyProtection="1">
      <alignment horizontal="center" vertical="center"/>
      <protection locked="0"/>
    </xf>
    <xf numFmtId="0" fontId="21" fillId="0" borderId="26" xfId="0" applyFont="1" applyFill="1" applyBorder="1" applyAlignment="1" applyProtection="1">
      <alignment vertical="center"/>
      <protection locked="0"/>
    </xf>
    <xf numFmtId="183" fontId="12" fillId="0" borderId="26" xfId="0" applyNumberFormat="1" applyFont="1" applyBorder="1" applyAlignment="1" applyProtection="1">
      <alignment vertical="center"/>
      <protection locked="0"/>
    </xf>
    <xf numFmtId="0" fontId="7" fillId="0" borderId="27"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36" fillId="0" borderId="28" xfId="0" applyFont="1" applyBorder="1" applyAlignment="1">
      <alignment horizontal="center" vertical="center" wrapText="1"/>
    </xf>
    <xf numFmtId="0" fontId="37" fillId="0" borderId="28" xfId="0" applyFont="1" applyBorder="1" applyAlignment="1">
      <alignment horizontal="center" vertical="center" wrapText="1"/>
    </xf>
    <xf numFmtId="0" fontId="11" fillId="0" borderId="25" xfId="0" applyFont="1" applyFill="1" applyBorder="1" applyAlignment="1" applyProtection="1">
      <alignment horizontal="left" vertical="center"/>
      <protection locked="0"/>
    </xf>
    <xf numFmtId="182" fontId="11" fillId="0" borderId="25" xfId="0" applyNumberFormat="1" applyFont="1" applyFill="1" applyBorder="1" applyAlignment="1" applyProtection="1">
      <alignment horizontal="center" vertical="center"/>
      <protection locked="0"/>
    </xf>
    <xf numFmtId="0" fontId="11" fillId="0" borderId="25" xfId="0" applyFont="1" applyFill="1" applyBorder="1" applyAlignment="1">
      <alignment horizontal="left" vertical="center"/>
    </xf>
    <xf numFmtId="0" fontId="11" fillId="0" borderId="25" xfId="0" applyFont="1" applyFill="1" applyBorder="1" applyAlignment="1" applyProtection="1">
      <alignment horizontal="center" vertical="center"/>
      <protection locked="0"/>
    </xf>
    <xf numFmtId="185" fontId="11" fillId="0" borderId="25" xfId="15" applyNumberFormat="1" applyFont="1" applyFill="1" applyBorder="1" applyAlignment="1">
      <alignment vertical="center"/>
    </xf>
    <xf numFmtId="184" fontId="11" fillId="0" borderId="25" xfId="21" applyNumberFormat="1" applyFont="1" applyFill="1" applyBorder="1" applyAlignment="1">
      <alignment vertical="center"/>
    </xf>
    <xf numFmtId="182" fontId="11" fillId="0" borderId="25" xfId="0" applyNumberFormat="1" applyFont="1" applyFill="1" applyBorder="1" applyAlignment="1" applyProtection="1">
      <alignment horizontal="left" vertical="center"/>
      <protection locked="0"/>
    </xf>
    <xf numFmtId="185" fontId="11" fillId="0" borderId="25" xfId="21" applyNumberFormat="1" applyFont="1" applyFill="1" applyBorder="1" applyAlignment="1" applyProtection="1">
      <alignment vertical="center"/>
      <protection/>
    </xf>
    <xf numFmtId="184" fontId="11" fillId="0" borderId="25" xfId="21" applyNumberFormat="1" applyFont="1" applyFill="1" applyBorder="1" applyAlignment="1" applyProtection="1">
      <alignment vertical="center"/>
      <protection/>
    </xf>
    <xf numFmtId="182" fontId="11" fillId="0" borderId="25" xfId="0" applyNumberFormat="1" applyFont="1" applyFill="1" applyBorder="1" applyAlignment="1">
      <alignment horizontal="center" vertical="center"/>
    </xf>
    <xf numFmtId="0" fontId="11" fillId="0" borderId="25" xfId="0" applyFont="1" applyFill="1" applyBorder="1" applyAlignment="1">
      <alignment horizontal="center" vertical="center"/>
    </xf>
    <xf numFmtId="0" fontId="11" fillId="0" borderId="25" xfId="0" applyNumberFormat="1" applyFont="1" applyFill="1" applyBorder="1" applyAlignment="1" applyProtection="1">
      <alignment horizontal="left" vertical="center"/>
      <protection locked="0"/>
    </xf>
    <xf numFmtId="0" fontId="11" fillId="0" borderId="25" xfId="0" applyNumberFormat="1" applyFont="1" applyFill="1" applyBorder="1" applyAlignment="1" applyProtection="1">
      <alignment horizontal="center" vertical="center"/>
      <protection locked="0"/>
    </xf>
    <xf numFmtId="0" fontId="11" fillId="0" borderId="29" xfId="0" applyFont="1" applyFill="1" applyBorder="1" applyAlignment="1" applyProtection="1">
      <alignment horizontal="left" vertical="center"/>
      <protection locked="0"/>
    </xf>
    <xf numFmtId="182" fontId="11" fillId="0" borderId="29" xfId="0" applyNumberFormat="1" applyFont="1" applyFill="1" applyBorder="1" applyAlignment="1" applyProtection="1">
      <alignment horizontal="center" vertical="center"/>
      <protection locked="0"/>
    </xf>
    <xf numFmtId="0" fontId="11" fillId="0" borderId="29" xfId="0" applyFont="1" applyFill="1" applyBorder="1" applyAlignment="1">
      <alignment horizontal="left" vertical="center"/>
    </xf>
    <xf numFmtId="0" fontId="11" fillId="0" borderId="29" xfId="0" applyFont="1" applyFill="1" applyBorder="1" applyAlignment="1" applyProtection="1">
      <alignment horizontal="center" vertical="center"/>
      <protection locked="0"/>
    </xf>
    <xf numFmtId="185" fontId="11" fillId="0" borderId="29" xfId="15" applyNumberFormat="1" applyFont="1" applyFill="1" applyBorder="1" applyAlignment="1">
      <alignment vertical="center"/>
    </xf>
    <xf numFmtId="184" fontId="11" fillId="0" borderId="29" xfId="21" applyNumberFormat="1" applyFont="1" applyFill="1" applyBorder="1" applyAlignment="1">
      <alignment vertical="center"/>
    </xf>
    <xf numFmtId="185" fontId="11" fillId="0" borderId="30" xfId="15" applyNumberFormat="1" applyFont="1" applyFill="1" applyBorder="1" applyAlignment="1">
      <alignment vertical="center"/>
    </xf>
    <xf numFmtId="185" fontId="11" fillId="0" borderId="31" xfId="15" applyNumberFormat="1" applyFont="1" applyFill="1" applyBorder="1" applyAlignment="1">
      <alignment vertical="center"/>
    </xf>
    <xf numFmtId="185" fontId="11" fillId="0" borderId="31" xfId="21" applyNumberFormat="1" applyFont="1" applyFill="1" applyBorder="1" applyAlignment="1" applyProtection="1">
      <alignment vertical="center"/>
      <protection/>
    </xf>
    <xf numFmtId="185" fontId="11" fillId="0" borderId="31" xfId="0" applyNumberFormat="1" applyFont="1" applyFill="1" applyBorder="1" applyAlignment="1">
      <alignment vertical="center"/>
    </xf>
    <xf numFmtId="0" fontId="11" fillId="0" borderId="32" xfId="0" applyFont="1" applyFill="1" applyBorder="1" applyAlignment="1" applyProtection="1">
      <alignment horizontal="left" vertical="center"/>
      <protection locked="0"/>
    </xf>
    <xf numFmtId="182" fontId="11" fillId="0" borderId="32" xfId="0" applyNumberFormat="1" applyFont="1" applyFill="1" applyBorder="1" applyAlignment="1" applyProtection="1">
      <alignment horizontal="center" vertical="center"/>
      <protection locked="0"/>
    </xf>
    <xf numFmtId="0" fontId="11" fillId="0" borderId="32" xfId="0" applyFont="1" applyFill="1" applyBorder="1" applyAlignment="1">
      <alignment horizontal="left" vertical="center"/>
    </xf>
    <xf numFmtId="0" fontId="11" fillId="0" borderId="32" xfId="0" applyFont="1" applyFill="1" applyBorder="1" applyAlignment="1" applyProtection="1">
      <alignment horizontal="center" vertical="center"/>
      <protection locked="0"/>
    </xf>
    <xf numFmtId="0" fontId="11" fillId="0" borderId="26" xfId="0" applyFont="1" applyFill="1" applyBorder="1" applyAlignment="1">
      <alignment horizontal="left" vertical="center"/>
    </xf>
    <xf numFmtId="182" fontId="11" fillId="0" borderId="26" xfId="0" applyNumberFormat="1" applyFont="1" applyFill="1" applyBorder="1" applyAlignment="1">
      <alignment horizontal="center" vertical="center"/>
    </xf>
    <xf numFmtId="0" fontId="11" fillId="0" borderId="26" xfId="0" applyFont="1" applyFill="1" applyBorder="1" applyAlignment="1">
      <alignment horizontal="center" vertical="center"/>
    </xf>
    <xf numFmtId="185" fontId="11" fillId="0" borderId="33" xfId="0" applyNumberFormat="1" applyFont="1" applyFill="1" applyBorder="1" applyAlignment="1">
      <alignment vertical="center"/>
    </xf>
    <xf numFmtId="182" fontId="11" fillId="0" borderId="32" xfId="0" applyNumberFormat="1" applyFont="1" applyFill="1" applyBorder="1" applyAlignment="1">
      <alignment horizontal="center" vertical="center"/>
    </xf>
    <xf numFmtId="0" fontId="11" fillId="0" borderId="32" xfId="0" applyFont="1" applyFill="1" applyBorder="1" applyAlignment="1">
      <alignment horizontal="center" vertical="center"/>
    </xf>
    <xf numFmtId="185" fontId="11" fillId="0" borderId="34" xfId="0" applyNumberFormat="1" applyFont="1" applyFill="1" applyBorder="1" applyAlignment="1">
      <alignment vertical="center"/>
    </xf>
    <xf numFmtId="0" fontId="16" fillId="0" borderId="0" xfId="0" applyFont="1" applyAlignment="1" applyProtection="1">
      <alignment vertical="center" wrapText="1"/>
      <protection locked="0"/>
    </xf>
    <xf numFmtId="0" fontId="10" fillId="0" borderId="24" xfId="0" applyFont="1" applyFill="1" applyBorder="1" applyAlignment="1" applyProtection="1">
      <alignment vertical="center"/>
      <protection/>
    </xf>
    <xf numFmtId="0" fontId="19" fillId="0" borderId="35" xfId="0" applyFont="1" applyBorder="1" applyAlignment="1" applyProtection="1">
      <alignment horizontal="right" vertical="center"/>
      <protection/>
    </xf>
    <xf numFmtId="0" fontId="7" fillId="0" borderId="36" xfId="0" applyFont="1" applyBorder="1" applyAlignment="1" applyProtection="1">
      <alignment horizontal="center" vertical="center"/>
      <protection/>
    </xf>
    <xf numFmtId="0" fontId="7" fillId="0" borderId="37" xfId="0" applyFont="1" applyFill="1" applyBorder="1" applyAlignment="1" applyProtection="1">
      <alignment vertical="center"/>
      <protection locked="0"/>
    </xf>
    <xf numFmtId="0" fontId="10" fillId="0" borderId="13" xfId="0" applyFont="1" applyFill="1" applyBorder="1" applyAlignment="1" applyProtection="1">
      <alignment horizontal="center" vertical="center" wrapText="1"/>
      <protection/>
    </xf>
    <xf numFmtId="0" fontId="38" fillId="0" borderId="0" xfId="0" applyFont="1" applyBorder="1" applyAlignment="1" applyProtection="1">
      <alignment vertical="center" wrapText="1"/>
      <protection locked="0"/>
    </xf>
    <xf numFmtId="0" fontId="38" fillId="0" borderId="0" xfId="0" applyFont="1" applyAlignment="1" applyProtection="1">
      <alignment vertical="center" wrapText="1"/>
      <protection locked="0"/>
    </xf>
    <xf numFmtId="0" fontId="17" fillId="0" borderId="0" xfId="0" applyFont="1" applyAlignment="1" applyProtection="1">
      <alignment horizontal="left" vertical="center" wrapText="1"/>
      <protection locked="0"/>
    </xf>
    <xf numFmtId="0" fontId="17" fillId="0" borderId="0" xfId="0" applyFont="1" applyAlignment="1">
      <alignment horizontal="left" vertical="center" wrapText="1"/>
    </xf>
    <xf numFmtId="0" fontId="10" fillId="0" borderId="38" xfId="0" applyFont="1" applyFill="1" applyBorder="1" applyAlignment="1" applyProtection="1">
      <alignment horizontal="center" vertical="center"/>
      <protection/>
    </xf>
    <xf numFmtId="0" fontId="10" fillId="0" borderId="39" xfId="0" applyFont="1" applyFill="1" applyBorder="1" applyAlignment="1" applyProtection="1">
      <alignment horizontal="center" vertical="center"/>
      <protection/>
    </xf>
    <xf numFmtId="0" fontId="15" fillId="2" borderId="40" xfId="0" applyFont="1" applyFill="1" applyBorder="1" applyAlignment="1" applyProtection="1">
      <alignment horizontal="center" vertical="center"/>
      <protection/>
    </xf>
    <xf numFmtId="0" fontId="15" fillId="2" borderId="41" xfId="0" applyFont="1" applyFill="1" applyBorder="1" applyAlignment="1" applyProtection="1">
      <alignment horizontal="center" vertical="center"/>
      <protection/>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43" fontId="10" fillId="0" borderId="38" xfId="15" applyFont="1" applyFill="1" applyBorder="1" applyAlignment="1" applyProtection="1">
      <alignment horizontal="center" vertical="center"/>
      <protection/>
    </xf>
    <xf numFmtId="43" fontId="10" fillId="0" borderId="13" xfId="15" applyFont="1" applyFill="1" applyBorder="1" applyAlignment="1" applyProtection="1">
      <alignment horizontal="center" vertical="center"/>
      <protection/>
    </xf>
    <xf numFmtId="0" fontId="10" fillId="0" borderId="38"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protection/>
    </xf>
    <xf numFmtId="0" fontId="26" fillId="3" borderId="11" xfId="0" applyFont="1" applyFill="1" applyBorder="1" applyAlignment="1" applyProtection="1">
      <alignment horizontal="center" vertical="center" wrapText="1"/>
      <protection locked="0"/>
    </xf>
    <xf numFmtId="0" fontId="26" fillId="3" borderId="42" xfId="0" applyFont="1" applyFill="1" applyBorder="1" applyAlignment="1">
      <alignment horizontal="center" vertical="center" wrapText="1"/>
    </xf>
    <xf numFmtId="0" fontId="26" fillId="3" borderId="43" xfId="0" applyFont="1" applyFill="1" applyBorder="1" applyAlignment="1">
      <alignment horizontal="center" vertical="center" wrapText="1"/>
    </xf>
    <xf numFmtId="0" fontId="27" fillId="3" borderId="44" xfId="0" applyFont="1" applyFill="1" applyBorder="1" applyAlignment="1" applyProtection="1">
      <alignment horizontal="center" vertical="center" wrapText="1"/>
      <protection locked="0"/>
    </xf>
    <xf numFmtId="0" fontId="28" fillId="0" borderId="45" xfId="0" applyFont="1" applyBorder="1" applyAlignment="1">
      <alignment horizontal="center" vertical="center" wrapText="1"/>
    </xf>
    <xf numFmtId="0" fontId="28" fillId="0" borderId="46" xfId="0" applyFont="1" applyBorder="1" applyAlignment="1">
      <alignment horizontal="center" vertical="center" wrapText="1"/>
    </xf>
    <xf numFmtId="0" fontId="31" fillId="4" borderId="28" xfId="0" applyFont="1" applyFill="1" applyBorder="1" applyAlignment="1">
      <alignment horizontal="center" vertical="center" wrapText="1"/>
    </xf>
    <xf numFmtId="0" fontId="31" fillId="4" borderId="47" xfId="0" applyFont="1" applyFill="1" applyBorder="1" applyAlignment="1">
      <alignment horizontal="center" vertical="center" wrapText="1"/>
    </xf>
    <xf numFmtId="0" fontId="29" fillId="5" borderId="48" xfId="0" applyFont="1" applyFill="1" applyBorder="1" applyAlignment="1" applyProtection="1">
      <alignment horizontal="center" vertical="center"/>
      <protection/>
    </xf>
    <xf numFmtId="0" fontId="29" fillId="5" borderId="49" xfId="0" applyFont="1" applyFill="1" applyBorder="1" applyAlignment="1">
      <alignment horizontal="center" vertical="center"/>
    </xf>
    <xf numFmtId="0" fontId="30" fillId="5" borderId="49" xfId="0" applyFont="1" applyFill="1" applyBorder="1" applyAlignment="1">
      <alignment horizontal="center" vertical="center"/>
    </xf>
    <xf numFmtId="0" fontId="30" fillId="5" borderId="50" xfId="0" applyFont="1" applyFill="1" applyBorder="1" applyAlignment="1">
      <alignment horizontal="center" vertical="center"/>
    </xf>
    <xf numFmtId="0" fontId="4" fillId="0" borderId="38"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5" fillId="2" borderId="51" xfId="0" applyFont="1" applyFill="1" applyBorder="1" applyAlignment="1" applyProtection="1">
      <alignment horizontal="center" vertical="center"/>
      <protection/>
    </xf>
    <xf numFmtId="0" fontId="15" fillId="2" borderId="2" xfId="0" applyFont="1" applyFill="1" applyBorder="1" applyAlignment="1" applyProtection="1">
      <alignment horizontal="center" vertical="center"/>
      <protection/>
    </xf>
    <xf numFmtId="0" fontId="10" fillId="0" borderId="42"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wrapText="1"/>
      <protection/>
    </xf>
    <xf numFmtId="0" fontId="32" fillId="3" borderId="11" xfId="0" applyFont="1" applyFill="1" applyBorder="1" applyAlignment="1" applyProtection="1">
      <alignment horizontal="center" vertical="center" wrapText="1"/>
      <protection locked="0"/>
    </xf>
    <xf numFmtId="0" fontId="32" fillId="3" borderId="42" xfId="0" applyFont="1" applyFill="1" applyBorder="1" applyAlignment="1">
      <alignment horizontal="center" vertical="center" wrapText="1"/>
    </xf>
    <xf numFmtId="0" fontId="32" fillId="3" borderId="43" xfId="0" applyFont="1" applyFill="1" applyBorder="1" applyAlignment="1">
      <alignment horizontal="center" vertical="center" wrapText="1"/>
    </xf>
    <xf numFmtId="0" fontId="34" fillId="3" borderId="44" xfId="0" applyFont="1" applyFill="1" applyBorder="1" applyAlignment="1" applyProtection="1">
      <alignment horizontal="center" vertical="center" wrapText="1"/>
      <protection locked="0"/>
    </xf>
    <xf numFmtId="0" fontId="35" fillId="0" borderId="45" xfId="0" applyFont="1" applyBorder="1" applyAlignment="1">
      <alignment horizontal="center" vertical="center" wrapText="1"/>
    </xf>
    <xf numFmtId="0" fontId="35" fillId="0" borderId="46" xfId="0" applyFont="1" applyBorder="1" applyAlignment="1">
      <alignment horizontal="center" vertical="center" wrapText="1"/>
    </xf>
    <xf numFmtId="43" fontId="10" fillId="0" borderId="42" xfId="15" applyFont="1" applyFill="1" applyBorder="1" applyAlignment="1" applyProtection="1">
      <alignment horizontal="center" vertical="center"/>
      <protection/>
    </xf>
    <xf numFmtId="0" fontId="10" fillId="0" borderId="42" xfId="0" applyFont="1" applyFill="1" applyBorder="1" applyAlignment="1" applyProtection="1">
      <alignment horizontal="center" vertical="center" wrapText="1"/>
      <protection/>
    </xf>
    <xf numFmtId="0" fontId="34" fillId="4" borderId="52" xfId="0" applyFont="1" applyFill="1" applyBorder="1" applyAlignment="1">
      <alignment horizontal="center" vertical="center" wrapText="1"/>
    </xf>
    <xf numFmtId="0" fontId="34" fillId="4" borderId="53" xfId="0" applyFont="1" applyFill="1" applyBorder="1" applyAlignment="1">
      <alignment horizontal="center" vertical="center" wrapText="1"/>
    </xf>
    <xf numFmtId="0" fontId="33" fillId="0" borderId="53" xfId="0" applyFont="1" applyBorder="1" applyAlignment="1">
      <alignment vertical="center" wrapText="1"/>
    </xf>
    <xf numFmtId="0" fontId="33" fillId="0" borderId="54" xfId="0" applyFont="1" applyBorder="1" applyAlignment="1">
      <alignment vertical="center" wrapText="1"/>
    </xf>
    <xf numFmtId="0" fontId="10" fillId="0" borderId="43" xfId="0" applyFont="1" applyFill="1" applyBorder="1" applyAlignment="1" applyProtection="1">
      <alignment horizontal="center" vertical="center"/>
      <protection/>
    </xf>
    <xf numFmtId="183" fontId="11" fillId="0" borderId="25" xfId="15" applyNumberFormat="1" applyFont="1" applyFill="1" applyBorder="1" applyAlignment="1">
      <alignment horizontal="right" vertical="center"/>
    </xf>
    <xf numFmtId="188" fontId="11" fillId="0" borderId="25" xfId="15" applyNumberFormat="1" applyFont="1" applyFill="1" applyBorder="1" applyAlignment="1">
      <alignment vertical="center"/>
    </xf>
    <xf numFmtId="183" fontId="39" fillId="0" borderId="25" xfId="15" applyNumberFormat="1" applyFont="1" applyFill="1" applyBorder="1" applyAlignment="1">
      <alignment horizontal="right" vertical="center"/>
    </xf>
    <xf numFmtId="183" fontId="11" fillId="0" borderId="25" xfId="15" applyNumberFormat="1" applyFont="1" applyFill="1" applyBorder="1" applyAlignment="1" applyProtection="1">
      <alignment horizontal="right" vertical="center"/>
      <protection locked="0"/>
    </xf>
    <xf numFmtId="188" fontId="11" fillId="0" borderId="25" xfId="15" applyNumberFormat="1" applyFont="1" applyFill="1" applyBorder="1" applyAlignment="1" applyProtection="1">
      <alignment vertical="center"/>
      <protection locked="0"/>
    </xf>
    <xf numFmtId="183" fontId="39" fillId="0" borderId="25" xfId="15" applyNumberFormat="1" applyFont="1" applyFill="1" applyBorder="1" applyAlignment="1" applyProtection="1">
      <alignment horizontal="right" vertical="center"/>
      <protection/>
    </xf>
    <xf numFmtId="188" fontId="11" fillId="0" borderId="25" xfId="15" applyNumberFormat="1" applyFont="1" applyFill="1" applyBorder="1" applyAlignment="1" applyProtection="1">
      <alignment vertical="center"/>
      <protection/>
    </xf>
    <xf numFmtId="188" fontId="11" fillId="0" borderId="25" xfId="21" applyNumberFormat="1" applyFont="1" applyFill="1" applyBorder="1" applyAlignment="1" applyProtection="1">
      <alignment vertical="center"/>
      <protection/>
    </xf>
    <xf numFmtId="188" fontId="11" fillId="0" borderId="25" xfId="0" applyNumberFormat="1" applyFont="1" applyFill="1" applyBorder="1" applyAlignment="1">
      <alignment vertical="center"/>
    </xf>
    <xf numFmtId="185" fontId="11" fillId="0" borderId="25" xfId="0" applyNumberFormat="1" applyFont="1" applyFill="1" applyBorder="1" applyAlignment="1">
      <alignment vertical="center"/>
    </xf>
    <xf numFmtId="183" fontId="11" fillId="0" borderId="25" xfId="15" applyNumberFormat="1" applyFont="1" applyFill="1" applyBorder="1" applyAlignment="1" applyProtection="1">
      <alignment horizontal="right" vertical="center"/>
      <protection/>
    </xf>
    <xf numFmtId="0" fontId="11" fillId="0" borderId="25" xfId="0" applyNumberFormat="1" applyFont="1" applyFill="1" applyBorder="1" applyAlignment="1">
      <alignment horizontal="left" vertical="center"/>
    </xf>
    <xf numFmtId="0" fontId="11" fillId="0" borderId="25" xfId="0" applyNumberFormat="1" applyFont="1" applyFill="1" applyBorder="1" applyAlignment="1">
      <alignment horizontal="center" vertical="center"/>
    </xf>
    <xf numFmtId="186" fontId="11" fillId="0" borderId="25" xfId="0" applyNumberFormat="1" applyFont="1" applyFill="1" applyBorder="1" applyAlignment="1">
      <alignment horizontal="left" vertical="center"/>
    </xf>
    <xf numFmtId="183" fontId="11" fillId="0" borderId="25" xfId="0" applyNumberFormat="1" applyFont="1" applyFill="1" applyBorder="1" applyAlignment="1">
      <alignment horizontal="right" vertical="center"/>
    </xf>
    <xf numFmtId="183" fontId="39" fillId="0" borderId="25" xfId="0" applyNumberFormat="1" applyFont="1" applyFill="1" applyBorder="1" applyAlignment="1">
      <alignment horizontal="right" vertical="center"/>
    </xf>
    <xf numFmtId="184" fontId="11" fillId="0" borderId="25" xfId="0" applyNumberFormat="1" applyFont="1" applyFill="1" applyBorder="1" applyAlignment="1" applyProtection="1">
      <alignment vertical="center"/>
      <protection locked="0"/>
    </xf>
    <xf numFmtId="183" fontId="11" fillId="0" borderId="29" xfId="15" applyNumberFormat="1" applyFont="1" applyFill="1" applyBorder="1" applyAlignment="1">
      <alignment horizontal="right" vertical="center"/>
    </xf>
    <xf numFmtId="188" fontId="11" fillId="0" borderId="29" xfId="15" applyNumberFormat="1" applyFont="1" applyFill="1" applyBorder="1" applyAlignment="1">
      <alignment vertical="center"/>
    </xf>
    <xf numFmtId="183" fontId="39" fillId="0" borderId="29" xfId="15" applyNumberFormat="1" applyFont="1" applyFill="1" applyBorder="1" applyAlignment="1">
      <alignment horizontal="right" vertical="center"/>
    </xf>
    <xf numFmtId="182" fontId="11" fillId="0" borderId="32" xfId="0" applyNumberFormat="1" applyFont="1" applyFill="1" applyBorder="1" applyAlignment="1" applyProtection="1">
      <alignment horizontal="left" vertical="center"/>
      <protection locked="0"/>
    </xf>
    <xf numFmtId="183" fontId="11" fillId="0" borderId="32" xfId="15" applyNumberFormat="1" applyFont="1" applyFill="1" applyBorder="1" applyAlignment="1" applyProtection="1">
      <alignment horizontal="right" vertical="center"/>
      <protection locked="0"/>
    </xf>
    <xf numFmtId="188" fontId="11" fillId="0" borderId="32" xfId="15" applyNumberFormat="1" applyFont="1" applyFill="1" applyBorder="1" applyAlignment="1" applyProtection="1">
      <alignment vertical="center"/>
      <protection locked="0"/>
    </xf>
    <xf numFmtId="183" fontId="39" fillId="0" borderId="32" xfId="15" applyNumberFormat="1" applyFont="1" applyFill="1" applyBorder="1" applyAlignment="1" applyProtection="1">
      <alignment horizontal="right" vertical="center"/>
      <protection/>
    </xf>
    <xf numFmtId="188" fontId="11" fillId="0" borderId="32" xfId="15" applyNumberFormat="1" applyFont="1" applyFill="1" applyBorder="1" applyAlignment="1" applyProtection="1">
      <alignment vertical="center"/>
      <protection/>
    </xf>
    <xf numFmtId="188" fontId="11" fillId="0" borderId="32" xfId="21" applyNumberFormat="1" applyFont="1" applyFill="1" applyBorder="1" applyAlignment="1" applyProtection="1">
      <alignment vertical="center"/>
      <protection/>
    </xf>
    <xf numFmtId="185" fontId="11" fillId="0" borderId="32" xfId="21" applyNumberFormat="1" applyFont="1" applyFill="1" applyBorder="1" applyAlignment="1" applyProtection="1">
      <alignment vertical="center"/>
      <protection/>
    </xf>
    <xf numFmtId="184" fontId="11" fillId="0" borderId="32" xfId="21" applyNumberFormat="1" applyFont="1" applyFill="1" applyBorder="1" applyAlignment="1" applyProtection="1">
      <alignment vertical="center"/>
      <protection/>
    </xf>
    <xf numFmtId="185" fontId="11" fillId="0" borderId="34" xfId="21" applyNumberFormat="1" applyFont="1" applyFill="1" applyBorder="1" applyAlignment="1" applyProtection="1">
      <alignment vertical="center"/>
      <protection/>
    </xf>
    <xf numFmtId="183" fontId="11" fillId="0" borderId="26" xfId="15" applyNumberFormat="1" applyFont="1" applyFill="1" applyBorder="1" applyAlignment="1">
      <alignment horizontal="right" vertical="center"/>
    </xf>
    <xf numFmtId="188" fontId="11" fillId="0" borderId="26" xfId="15" applyNumberFormat="1" applyFont="1" applyFill="1" applyBorder="1" applyAlignment="1">
      <alignment vertical="center"/>
    </xf>
    <xf numFmtId="183" fontId="39" fillId="0" borderId="26" xfId="15" applyNumberFormat="1" applyFont="1" applyFill="1" applyBorder="1" applyAlignment="1">
      <alignment horizontal="right" vertical="center"/>
    </xf>
    <xf numFmtId="188" fontId="11" fillId="0" borderId="26" xfId="0" applyNumberFormat="1" applyFont="1" applyFill="1" applyBorder="1" applyAlignment="1">
      <alignment vertical="center"/>
    </xf>
    <xf numFmtId="185" fontId="11" fillId="0" borderId="26" xfId="0" applyNumberFormat="1" applyFont="1" applyFill="1" applyBorder="1" applyAlignment="1">
      <alignment vertical="center"/>
    </xf>
    <xf numFmtId="184" fontId="11" fillId="0" borderId="26" xfId="21" applyNumberFormat="1" applyFont="1" applyFill="1" applyBorder="1" applyAlignment="1" applyProtection="1">
      <alignment vertical="center"/>
      <protection/>
    </xf>
    <xf numFmtId="183" fontId="11" fillId="0" borderId="32" xfId="15" applyNumberFormat="1" applyFont="1" applyFill="1" applyBorder="1" applyAlignment="1">
      <alignment horizontal="right" vertical="center"/>
    </xf>
    <xf numFmtId="188" fontId="11" fillId="0" borderId="32" xfId="15" applyNumberFormat="1" applyFont="1" applyFill="1" applyBorder="1" applyAlignment="1">
      <alignment vertical="center"/>
    </xf>
    <xf numFmtId="183" fontId="39" fillId="0" borderId="32" xfId="15" applyNumberFormat="1" applyFont="1" applyFill="1" applyBorder="1" applyAlignment="1">
      <alignment horizontal="right" vertical="center"/>
    </xf>
    <xf numFmtId="188" fontId="11" fillId="0" borderId="32" xfId="0" applyNumberFormat="1" applyFont="1" applyFill="1" applyBorder="1" applyAlignment="1">
      <alignment vertical="center"/>
    </xf>
    <xf numFmtId="185" fontId="11" fillId="0" borderId="32" xfId="0" applyNumberFormat="1" applyFont="1" applyFill="1" applyBorder="1" applyAlignment="1">
      <alignment vertical="center"/>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82499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485775</xdr:colOff>
      <xdr:row>0</xdr:row>
      <xdr:rowOff>0</xdr:rowOff>
    </xdr:to>
    <xdr:sp fLocksText="0">
      <xdr:nvSpPr>
        <xdr:cNvPr id="2" name="TextBox 2"/>
        <xdr:cNvSpPr txBox="1">
          <a:spLocks noChangeArrowheads="1"/>
        </xdr:cNvSpPr>
      </xdr:nvSpPr>
      <xdr:spPr>
        <a:xfrm>
          <a:off x="15373350" y="0"/>
          <a:ext cx="28765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8105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466725</xdr:colOff>
      <xdr:row>0</xdr:row>
      <xdr:rowOff>0</xdr:rowOff>
    </xdr:to>
    <xdr:sp fLocksText="0">
      <xdr:nvSpPr>
        <xdr:cNvPr id="2" name="TextBox 2"/>
        <xdr:cNvSpPr txBox="1">
          <a:spLocks noChangeArrowheads="1"/>
        </xdr:cNvSpPr>
      </xdr:nvSpPr>
      <xdr:spPr>
        <a:xfrm>
          <a:off x="5848350" y="0"/>
          <a:ext cx="22574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84"/>
  <sheetViews>
    <sheetView tabSelected="1" zoomScale="50" zoomScaleNormal="50" workbookViewId="0" topLeftCell="A1">
      <selection activeCell="C3" sqref="C3"/>
    </sheetView>
  </sheetViews>
  <sheetFormatPr defaultColWidth="9.140625" defaultRowHeight="12.75"/>
  <cols>
    <col min="1" max="1" width="6.00390625" style="16" bestFit="1" customWidth="1"/>
    <col min="2" max="2" width="1.7109375" style="9" customWidth="1"/>
    <col min="3" max="3" width="41.57421875" style="5" bestFit="1" customWidth="1"/>
    <col min="4" max="4" width="9.8515625" style="5" bestFit="1" customWidth="1"/>
    <col min="5" max="5" width="13.8515625" style="5" bestFit="1" customWidth="1"/>
    <col min="6" max="6" width="20.140625" style="10" bestFit="1" customWidth="1"/>
    <col min="7" max="7" width="5.57421875" style="11" bestFit="1" customWidth="1"/>
    <col min="8" max="8" width="7.28125" style="11" bestFit="1" customWidth="1"/>
    <col min="9" max="9" width="7.8515625" style="11" customWidth="1"/>
    <col min="10" max="10" width="12.140625" style="5" bestFit="1" customWidth="1"/>
    <col min="11" max="11" width="7.8515625" style="5" bestFit="1" customWidth="1"/>
    <col min="12" max="12" width="12.140625" style="5" bestFit="1" customWidth="1"/>
    <col min="13" max="13" width="9.00390625" style="5" bestFit="1" customWidth="1"/>
    <col min="14" max="14" width="12.140625" style="5" bestFit="1" customWidth="1"/>
    <col min="15" max="15" width="9.00390625" style="5" bestFit="1" customWidth="1"/>
    <col min="16" max="16" width="14.421875" style="13" bestFit="1" customWidth="1"/>
    <col min="17" max="17" width="9.28125" style="5" customWidth="1"/>
    <col min="18" max="18" width="8.140625" style="5" bestFit="1" customWidth="1"/>
    <col min="19" max="19" width="7.28125" style="5" bestFit="1" customWidth="1"/>
    <col min="20" max="20" width="13.28125" style="12" customWidth="1"/>
    <col min="21" max="21" width="9.00390625" style="5" bestFit="1" customWidth="1"/>
    <col min="22" max="22" width="16.7109375" style="12" bestFit="1" customWidth="1"/>
    <col min="23" max="23" width="12.140625" style="5" customWidth="1"/>
    <col min="24" max="24" width="7.28125" style="5" bestFit="1" customWidth="1"/>
    <col min="25" max="25" width="38.57421875" style="5" customWidth="1"/>
    <col min="26" max="26" width="38.57421875" style="1" customWidth="1"/>
    <col min="27" max="29" width="38.57421875" style="5" customWidth="1"/>
    <col min="30" max="30" width="2.28125" style="5" bestFit="1" customWidth="1"/>
    <col min="31" max="16384" width="38.57421875" style="5" customWidth="1"/>
  </cols>
  <sheetData>
    <row r="1" spans="1:24" ht="38.25">
      <c r="A1" s="157" t="s">
        <v>41</v>
      </c>
      <c r="B1" s="158"/>
      <c r="C1" s="158"/>
      <c r="D1" s="158"/>
      <c r="E1" s="158"/>
      <c r="F1" s="158"/>
      <c r="G1" s="158"/>
      <c r="H1" s="158"/>
      <c r="I1" s="158"/>
      <c r="J1" s="158"/>
      <c r="K1" s="158"/>
      <c r="L1" s="158"/>
      <c r="M1" s="158"/>
      <c r="N1" s="158"/>
      <c r="O1" s="158"/>
      <c r="P1" s="158"/>
      <c r="Q1" s="158"/>
      <c r="R1" s="158"/>
      <c r="S1" s="158"/>
      <c r="T1" s="158"/>
      <c r="U1" s="158"/>
      <c r="V1" s="158"/>
      <c r="W1" s="158"/>
      <c r="X1" s="159"/>
    </row>
    <row r="2" spans="1:24" ht="50.25">
      <c r="A2" s="160" t="s">
        <v>37</v>
      </c>
      <c r="B2" s="161"/>
      <c r="C2" s="161"/>
      <c r="D2" s="161"/>
      <c r="E2" s="161"/>
      <c r="F2" s="161"/>
      <c r="G2" s="161"/>
      <c r="H2" s="161"/>
      <c r="I2" s="161"/>
      <c r="J2" s="161"/>
      <c r="K2" s="161"/>
      <c r="L2" s="161"/>
      <c r="M2" s="161"/>
      <c r="N2" s="161"/>
      <c r="O2" s="161"/>
      <c r="P2" s="161"/>
      <c r="Q2" s="161"/>
      <c r="R2" s="161"/>
      <c r="S2" s="161"/>
      <c r="T2" s="161"/>
      <c r="U2" s="161"/>
      <c r="V2" s="161"/>
      <c r="W2" s="161"/>
      <c r="X2" s="162"/>
    </row>
    <row r="3" spans="1:24" ht="37.5">
      <c r="A3" s="50"/>
      <c r="B3" s="51"/>
      <c r="C3" s="101" t="s">
        <v>38</v>
      </c>
      <c r="D3" s="51"/>
      <c r="E3" s="51"/>
      <c r="F3" s="51"/>
      <c r="G3" s="56"/>
      <c r="H3" s="56"/>
      <c r="I3" s="56"/>
      <c r="J3" s="51"/>
      <c r="K3" s="51"/>
      <c r="L3" s="51"/>
      <c r="M3" s="51"/>
      <c r="N3" s="51"/>
      <c r="O3" s="163" t="s">
        <v>101</v>
      </c>
      <c r="P3" s="163"/>
      <c r="Q3" s="163"/>
      <c r="R3" s="163"/>
      <c r="S3" s="163"/>
      <c r="T3" s="163"/>
      <c r="U3" s="163"/>
      <c r="V3" s="163"/>
      <c r="W3" s="163"/>
      <c r="X3" s="164"/>
    </row>
    <row r="4" spans="1:24" s="2" customFormat="1" ht="27.75" thickBot="1">
      <c r="A4" s="165" t="s">
        <v>35</v>
      </c>
      <c r="B4" s="166"/>
      <c r="C4" s="166"/>
      <c r="D4" s="166"/>
      <c r="E4" s="166"/>
      <c r="F4" s="166"/>
      <c r="G4" s="166"/>
      <c r="H4" s="166"/>
      <c r="I4" s="166"/>
      <c r="J4" s="166"/>
      <c r="K4" s="166"/>
      <c r="L4" s="166"/>
      <c r="M4" s="166"/>
      <c r="N4" s="166"/>
      <c r="O4" s="166"/>
      <c r="P4" s="166"/>
      <c r="Q4" s="167"/>
      <c r="R4" s="167"/>
      <c r="S4" s="167"/>
      <c r="T4" s="167"/>
      <c r="U4" s="167"/>
      <c r="V4" s="167"/>
      <c r="W4" s="167"/>
      <c r="X4" s="168"/>
    </row>
    <row r="5" spans="1:26" s="3" customFormat="1" ht="18">
      <c r="A5" s="48"/>
      <c r="B5" s="49"/>
      <c r="C5" s="153" t="s">
        <v>0</v>
      </c>
      <c r="D5" s="155" t="s">
        <v>12</v>
      </c>
      <c r="E5" s="155" t="s">
        <v>1</v>
      </c>
      <c r="F5" s="155" t="s">
        <v>34</v>
      </c>
      <c r="G5" s="169" t="s">
        <v>13</v>
      </c>
      <c r="H5" s="169" t="s">
        <v>14</v>
      </c>
      <c r="I5" s="169" t="s">
        <v>15</v>
      </c>
      <c r="J5" s="147" t="s">
        <v>2</v>
      </c>
      <c r="K5" s="147"/>
      <c r="L5" s="147" t="s">
        <v>3</v>
      </c>
      <c r="M5" s="147"/>
      <c r="N5" s="147" t="s">
        <v>4</v>
      </c>
      <c r="O5" s="147"/>
      <c r="P5" s="147" t="s">
        <v>16</v>
      </c>
      <c r="Q5" s="147"/>
      <c r="R5" s="147"/>
      <c r="S5" s="147"/>
      <c r="T5" s="147" t="s">
        <v>17</v>
      </c>
      <c r="U5" s="147"/>
      <c r="V5" s="147" t="s">
        <v>18</v>
      </c>
      <c r="W5" s="147"/>
      <c r="X5" s="148"/>
      <c r="Z5" s="4"/>
    </row>
    <row r="6" spans="1:26" s="3" customFormat="1" ht="27.75" thickBot="1">
      <c r="A6" s="17"/>
      <c r="B6" s="59"/>
      <c r="C6" s="154"/>
      <c r="D6" s="142"/>
      <c r="E6" s="156"/>
      <c r="F6" s="156"/>
      <c r="G6" s="170"/>
      <c r="H6" s="170"/>
      <c r="I6" s="170"/>
      <c r="J6" s="62" t="s">
        <v>11</v>
      </c>
      <c r="K6" s="62" t="s">
        <v>6</v>
      </c>
      <c r="L6" s="62" t="s">
        <v>11</v>
      </c>
      <c r="M6" s="62" t="s">
        <v>6</v>
      </c>
      <c r="N6" s="62" t="s">
        <v>11</v>
      </c>
      <c r="O6" s="62" t="s">
        <v>6</v>
      </c>
      <c r="P6" s="60" t="s">
        <v>11</v>
      </c>
      <c r="Q6" s="60" t="s">
        <v>6</v>
      </c>
      <c r="R6" s="61" t="s">
        <v>19</v>
      </c>
      <c r="S6" s="61" t="s">
        <v>20</v>
      </c>
      <c r="T6" s="63" t="s">
        <v>11</v>
      </c>
      <c r="U6" s="64" t="s">
        <v>5</v>
      </c>
      <c r="V6" s="63" t="s">
        <v>11</v>
      </c>
      <c r="W6" s="62" t="s">
        <v>6</v>
      </c>
      <c r="X6" s="65" t="s">
        <v>20</v>
      </c>
      <c r="Z6" s="4"/>
    </row>
    <row r="7" spans="1:26" s="3" customFormat="1" ht="18">
      <c r="A7" s="35">
        <v>1</v>
      </c>
      <c r="B7" s="99"/>
      <c r="C7" s="116" t="s">
        <v>102</v>
      </c>
      <c r="D7" s="117">
        <v>38940</v>
      </c>
      <c r="E7" s="116" t="s">
        <v>9</v>
      </c>
      <c r="F7" s="118" t="s">
        <v>30</v>
      </c>
      <c r="G7" s="119">
        <v>80</v>
      </c>
      <c r="H7" s="119">
        <v>120</v>
      </c>
      <c r="I7" s="119">
        <v>1</v>
      </c>
      <c r="J7" s="205">
        <v>65264</v>
      </c>
      <c r="K7" s="206">
        <v>6588</v>
      </c>
      <c r="L7" s="205">
        <v>77910</v>
      </c>
      <c r="M7" s="206">
        <v>8087</v>
      </c>
      <c r="N7" s="205">
        <v>91877</v>
      </c>
      <c r="O7" s="206">
        <v>9575</v>
      </c>
      <c r="P7" s="207">
        <f>+N7+L7+J7</f>
        <v>235051</v>
      </c>
      <c r="Q7" s="206">
        <f>+O7+M7+K7</f>
        <v>24250</v>
      </c>
      <c r="R7" s="206">
        <f>+Q7/H7</f>
        <v>202.08333333333334</v>
      </c>
      <c r="S7" s="120">
        <f>+P7/Q7</f>
        <v>9.69282474226804</v>
      </c>
      <c r="T7" s="205"/>
      <c r="U7" s="121"/>
      <c r="V7" s="205">
        <v>235051</v>
      </c>
      <c r="W7" s="206">
        <v>24250</v>
      </c>
      <c r="X7" s="122">
        <f>+V7/W7</f>
        <v>9.69282474226804</v>
      </c>
      <c r="Z7" s="4"/>
    </row>
    <row r="8" spans="1:26" s="28" customFormat="1" ht="18">
      <c r="A8" s="35">
        <v>2</v>
      </c>
      <c r="B8" s="73"/>
      <c r="C8" s="103" t="s">
        <v>89</v>
      </c>
      <c r="D8" s="104">
        <v>38933</v>
      </c>
      <c r="E8" s="109" t="s">
        <v>7</v>
      </c>
      <c r="F8" s="103" t="s">
        <v>8</v>
      </c>
      <c r="G8" s="106">
        <v>55</v>
      </c>
      <c r="H8" s="106">
        <v>56</v>
      </c>
      <c r="I8" s="106">
        <v>2</v>
      </c>
      <c r="J8" s="191">
        <v>51361.5</v>
      </c>
      <c r="K8" s="192">
        <v>5840</v>
      </c>
      <c r="L8" s="191">
        <v>79951.5</v>
      </c>
      <c r="M8" s="192">
        <v>9037</v>
      </c>
      <c r="N8" s="191">
        <v>95052.5</v>
      </c>
      <c r="O8" s="192">
        <v>10742</v>
      </c>
      <c r="P8" s="193">
        <f>+J8+L8+N8</f>
        <v>226365.5</v>
      </c>
      <c r="Q8" s="194">
        <f>+K8+M8+O8</f>
        <v>25619</v>
      </c>
      <c r="R8" s="195">
        <f>IF(P8&lt;&gt;0,Q8/H8,"")</f>
        <v>457.48214285714283</v>
      </c>
      <c r="S8" s="110">
        <f>IF(P8&lt;&gt;0,P8/Q8,"")</f>
        <v>8.83584449041727</v>
      </c>
      <c r="T8" s="191">
        <v>338013</v>
      </c>
      <c r="U8" s="111">
        <f>IF(T8&lt;&gt;0,-(T8-P8)/T8,"")</f>
        <v>-0.3303053432856133</v>
      </c>
      <c r="V8" s="191">
        <v>787526</v>
      </c>
      <c r="W8" s="192">
        <v>90974</v>
      </c>
      <c r="X8" s="124">
        <f>V8/W8</f>
        <v>8.656605183898696</v>
      </c>
      <c r="Z8" s="29"/>
    </row>
    <row r="9" spans="1:26" s="28" customFormat="1" ht="18">
      <c r="A9" s="35">
        <v>3</v>
      </c>
      <c r="B9" s="74"/>
      <c r="C9" s="103" t="s">
        <v>83</v>
      </c>
      <c r="D9" s="104">
        <v>38912</v>
      </c>
      <c r="E9" s="103" t="s">
        <v>9</v>
      </c>
      <c r="F9" s="105" t="s">
        <v>27</v>
      </c>
      <c r="G9" s="106">
        <v>162</v>
      </c>
      <c r="H9" s="106">
        <v>180</v>
      </c>
      <c r="I9" s="106">
        <v>5</v>
      </c>
      <c r="J9" s="188">
        <v>53309</v>
      </c>
      <c r="K9" s="189">
        <v>8033</v>
      </c>
      <c r="L9" s="188">
        <v>75745</v>
      </c>
      <c r="M9" s="189">
        <v>10394</v>
      </c>
      <c r="N9" s="188">
        <v>94595</v>
      </c>
      <c r="O9" s="189">
        <v>13145</v>
      </c>
      <c r="P9" s="190">
        <f aca="true" t="shared" si="0" ref="P9:Q11">+N9+L9+J9</f>
        <v>223649</v>
      </c>
      <c r="Q9" s="189">
        <f t="shared" si="0"/>
        <v>31572</v>
      </c>
      <c r="R9" s="189">
        <f>+Q9/H9</f>
        <v>175.4</v>
      </c>
      <c r="S9" s="107">
        <f>+P9/Q9</f>
        <v>7.083776764221462</v>
      </c>
      <c r="T9" s="188">
        <v>346530</v>
      </c>
      <c r="U9" s="108">
        <f>(+T9-P9)/T9</f>
        <v>0.35460421897094047</v>
      </c>
      <c r="V9" s="188">
        <v>6447748</v>
      </c>
      <c r="W9" s="189">
        <v>868880</v>
      </c>
      <c r="X9" s="123">
        <f>+V9/W9</f>
        <v>7.420757757112605</v>
      </c>
      <c r="Z9" s="29"/>
    </row>
    <row r="10" spans="1:27" s="31" customFormat="1" ht="18">
      <c r="A10" s="35">
        <v>4</v>
      </c>
      <c r="B10" s="73"/>
      <c r="C10" s="103" t="s">
        <v>90</v>
      </c>
      <c r="D10" s="104">
        <v>38933</v>
      </c>
      <c r="E10" s="103" t="s">
        <v>9</v>
      </c>
      <c r="F10" s="105" t="s">
        <v>27</v>
      </c>
      <c r="G10" s="106">
        <v>103</v>
      </c>
      <c r="H10" s="106">
        <v>130</v>
      </c>
      <c r="I10" s="106">
        <v>2</v>
      </c>
      <c r="J10" s="188">
        <v>39426</v>
      </c>
      <c r="K10" s="189">
        <v>5336</v>
      </c>
      <c r="L10" s="188">
        <v>52112</v>
      </c>
      <c r="M10" s="189">
        <v>6700</v>
      </c>
      <c r="N10" s="188">
        <v>64320</v>
      </c>
      <c r="O10" s="189">
        <v>8261</v>
      </c>
      <c r="P10" s="190">
        <f t="shared" si="0"/>
        <v>155858</v>
      </c>
      <c r="Q10" s="189">
        <f t="shared" si="0"/>
        <v>20297</v>
      </c>
      <c r="R10" s="189">
        <f>+Q10/H10</f>
        <v>156.13076923076923</v>
      </c>
      <c r="S10" s="107">
        <f>+P10/Q10</f>
        <v>7.678868798344583</v>
      </c>
      <c r="T10" s="188">
        <v>283194</v>
      </c>
      <c r="U10" s="108">
        <f>(+T10-P10)/T10</f>
        <v>0.4496422946813845</v>
      </c>
      <c r="V10" s="188">
        <v>650864</v>
      </c>
      <c r="W10" s="189">
        <v>87544</v>
      </c>
      <c r="X10" s="123">
        <f>+V10/W10</f>
        <v>7.434707118706022</v>
      </c>
      <c r="Y10" s="30"/>
      <c r="AA10" s="30"/>
    </row>
    <row r="11" spans="1:26" s="32" customFormat="1" ht="18">
      <c r="A11" s="35">
        <v>5</v>
      </c>
      <c r="B11" s="73"/>
      <c r="C11" s="103" t="s">
        <v>91</v>
      </c>
      <c r="D11" s="104">
        <v>38926</v>
      </c>
      <c r="E11" s="103" t="s">
        <v>9</v>
      </c>
      <c r="F11" s="105" t="s">
        <v>30</v>
      </c>
      <c r="G11" s="106">
        <v>84</v>
      </c>
      <c r="H11" s="106">
        <v>85</v>
      </c>
      <c r="I11" s="106">
        <v>3</v>
      </c>
      <c r="J11" s="188">
        <v>29537</v>
      </c>
      <c r="K11" s="189">
        <v>3894</v>
      </c>
      <c r="L11" s="188">
        <v>39987</v>
      </c>
      <c r="M11" s="189">
        <v>5023</v>
      </c>
      <c r="N11" s="188">
        <v>56500</v>
      </c>
      <c r="O11" s="189">
        <v>7263</v>
      </c>
      <c r="P11" s="190">
        <f t="shared" si="0"/>
        <v>126024</v>
      </c>
      <c r="Q11" s="189">
        <f t="shared" si="0"/>
        <v>16180</v>
      </c>
      <c r="R11" s="189">
        <f>+Q11/H11</f>
        <v>190.35294117647058</v>
      </c>
      <c r="S11" s="107">
        <f>+P11/Q11</f>
        <v>7.788875154511743</v>
      </c>
      <c r="T11" s="188">
        <v>192278</v>
      </c>
      <c r="U11" s="108">
        <f>(+T11-P11)/T11</f>
        <v>0.3445740022259437</v>
      </c>
      <c r="V11" s="188">
        <v>1090465</v>
      </c>
      <c r="W11" s="189">
        <v>144230</v>
      </c>
      <c r="X11" s="123">
        <f>+V11/W11</f>
        <v>7.560597656520835</v>
      </c>
      <c r="Y11" s="30"/>
      <c r="Z11" s="30"/>
    </row>
    <row r="12" spans="1:26" s="32" customFormat="1" ht="18">
      <c r="A12" s="35">
        <v>6</v>
      </c>
      <c r="B12" s="73"/>
      <c r="C12" s="103" t="s">
        <v>76</v>
      </c>
      <c r="D12" s="104">
        <v>38919</v>
      </c>
      <c r="E12" s="109" t="s">
        <v>7</v>
      </c>
      <c r="F12" s="103" t="s">
        <v>8</v>
      </c>
      <c r="G12" s="106">
        <v>149</v>
      </c>
      <c r="H12" s="106">
        <v>116</v>
      </c>
      <c r="I12" s="106">
        <v>4</v>
      </c>
      <c r="J12" s="191">
        <v>15944</v>
      </c>
      <c r="K12" s="192">
        <v>2416</v>
      </c>
      <c r="L12" s="191">
        <v>25417</v>
      </c>
      <c r="M12" s="192">
        <v>3139</v>
      </c>
      <c r="N12" s="191">
        <v>25116.5</v>
      </c>
      <c r="O12" s="192">
        <v>3661</v>
      </c>
      <c r="P12" s="193">
        <f>+J12+L12+N12</f>
        <v>66477.5</v>
      </c>
      <c r="Q12" s="194">
        <f>+K12+M12+O12</f>
        <v>9216</v>
      </c>
      <c r="R12" s="195">
        <f>IF(P12&lt;&gt;0,Q12/H12,"")</f>
        <v>79.44827586206897</v>
      </c>
      <c r="S12" s="110">
        <f>IF(P12&lt;&gt;0,P12/Q12,"")</f>
        <v>7.213270399305555</v>
      </c>
      <c r="T12" s="191">
        <v>131996.5</v>
      </c>
      <c r="U12" s="111">
        <f>IF(T12&lt;&gt;0,-(T12-P12)/T12,"")</f>
        <v>-0.49636922191118704</v>
      </c>
      <c r="V12" s="191">
        <v>1627161.5</v>
      </c>
      <c r="W12" s="192">
        <v>212678</v>
      </c>
      <c r="X12" s="124">
        <f>V12/W12</f>
        <v>7.650821899773367</v>
      </c>
      <c r="Y12" s="47"/>
      <c r="Z12" s="47"/>
    </row>
    <row r="13" spans="1:26" s="32" customFormat="1" ht="18">
      <c r="A13" s="35">
        <v>7</v>
      </c>
      <c r="B13" s="73"/>
      <c r="C13" s="105" t="s">
        <v>103</v>
      </c>
      <c r="D13" s="112">
        <v>38940</v>
      </c>
      <c r="E13" s="105" t="s">
        <v>77</v>
      </c>
      <c r="F13" s="105" t="s">
        <v>36</v>
      </c>
      <c r="G13" s="113">
        <v>40</v>
      </c>
      <c r="H13" s="113">
        <v>40</v>
      </c>
      <c r="I13" s="113">
        <v>1</v>
      </c>
      <c r="J13" s="188">
        <v>14457.5</v>
      </c>
      <c r="K13" s="189">
        <v>1793</v>
      </c>
      <c r="L13" s="188">
        <v>22189</v>
      </c>
      <c r="M13" s="189">
        <v>2669</v>
      </c>
      <c r="N13" s="188">
        <v>29089</v>
      </c>
      <c r="O13" s="189">
        <v>3390</v>
      </c>
      <c r="P13" s="190">
        <f>J13+L13+N13</f>
        <v>65735.5</v>
      </c>
      <c r="Q13" s="189">
        <f>K13+M13+O13</f>
        <v>7852</v>
      </c>
      <c r="R13" s="196">
        <f>Q13/H13</f>
        <v>196.3</v>
      </c>
      <c r="S13" s="197">
        <f>P13/Q13</f>
        <v>8.371816097809475</v>
      </c>
      <c r="T13" s="188"/>
      <c r="U13" s="108"/>
      <c r="V13" s="188">
        <v>65735.5</v>
      </c>
      <c r="W13" s="189">
        <v>7852</v>
      </c>
      <c r="X13" s="125">
        <f>V13/W13</f>
        <v>8.371816097809475</v>
      </c>
      <c r="Y13" s="30"/>
      <c r="Z13" s="30"/>
    </row>
    <row r="14" spans="1:26" s="32" customFormat="1" ht="18">
      <c r="A14" s="35">
        <v>8</v>
      </c>
      <c r="B14" s="73"/>
      <c r="C14" s="103" t="s">
        <v>92</v>
      </c>
      <c r="D14" s="104">
        <v>38933</v>
      </c>
      <c r="E14" s="109" t="s">
        <v>7</v>
      </c>
      <c r="F14" s="103" t="s">
        <v>29</v>
      </c>
      <c r="G14" s="106">
        <v>47</v>
      </c>
      <c r="H14" s="106">
        <v>47</v>
      </c>
      <c r="I14" s="106">
        <v>2</v>
      </c>
      <c r="J14" s="191">
        <v>13817</v>
      </c>
      <c r="K14" s="192">
        <v>1767</v>
      </c>
      <c r="L14" s="191">
        <v>22494</v>
      </c>
      <c r="M14" s="192">
        <v>2726</v>
      </c>
      <c r="N14" s="191">
        <v>25431.5</v>
      </c>
      <c r="O14" s="192">
        <v>3094</v>
      </c>
      <c r="P14" s="193">
        <f>+J14+L14+N14</f>
        <v>61742.5</v>
      </c>
      <c r="Q14" s="194">
        <f>+K14+M14+O14</f>
        <v>7587</v>
      </c>
      <c r="R14" s="195">
        <f>IF(P14&lt;&gt;0,Q14/H14,"")</f>
        <v>161.4255319148936</v>
      </c>
      <c r="S14" s="110">
        <f>IF(P14&lt;&gt;0,P14/Q14,"")</f>
        <v>8.137933306972453</v>
      </c>
      <c r="T14" s="191">
        <v>98891</v>
      </c>
      <c r="U14" s="111">
        <f>IF(T14&lt;&gt;0,-(T14-P14)/T14,"")</f>
        <v>-0.37565096924897107</v>
      </c>
      <c r="V14" s="191">
        <v>229977</v>
      </c>
      <c r="W14" s="192">
        <v>28985</v>
      </c>
      <c r="X14" s="124">
        <f>V14/W14</f>
        <v>7.9343453510436435</v>
      </c>
      <c r="Y14" s="30"/>
      <c r="Z14" s="30"/>
    </row>
    <row r="15" spans="1:26" s="32" customFormat="1" ht="18">
      <c r="A15" s="35">
        <v>9</v>
      </c>
      <c r="B15" s="73"/>
      <c r="C15" s="103" t="s">
        <v>93</v>
      </c>
      <c r="D15" s="104">
        <v>38933</v>
      </c>
      <c r="E15" s="103" t="s">
        <v>65</v>
      </c>
      <c r="F15" s="103" t="s">
        <v>69</v>
      </c>
      <c r="G15" s="106">
        <v>47</v>
      </c>
      <c r="H15" s="106">
        <v>47</v>
      </c>
      <c r="I15" s="106">
        <v>2</v>
      </c>
      <c r="J15" s="191">
        <v>13238</v>
      </c>
      <c r="K15" s="192">
        <v>1630</v>
      </c>
      <c r="L15" s="191">
        <v>19647.5</v>
      </c>
      <c r="M15" s="192">
        <v>2329</v>
      </c>
      <c r="N15" s="191">
        <v>28291.5</v>
      </c>
      <c r="O15" s="192">
        <v>3336</v>
      </c>
      <c r="P15" s="193">
        <f>J15+L15+N15</f>
        <v>61177</v>
      </c>
      <c r="Q15" s="194">
        <f>K15+M15+O15</f>
        <v>7295</v>
      </c>
      <c r="R15" s="195">
        <f>IF(P15&lt;&gt;0,Q15/H15,"")</f>
        <v>155.2127659574468</v>
      </c>
      <c r="S15" s="110">
        <f>IF(P15&lt;&gt;0,P15/Q15,"")</f>
        <v>8.38615490061686</v>
      </c>
      <c r="T15" s="191">
        <v>97091.5</v>
      </c>
      <c r="U15" s="111">
        <f>IF(T15&lt;&gt;0,-(T15-P15)/T15,"")</f>
        <v>-0.3699036475901598</v>
      </c>
      <c r="V15" s="198">
        <f>152478+61177</f>
        <v>213655</v>
      </c>
      <c r="W15" s="196">
        <f>19117+7295</f>
        <v>26412</v>
      </c>
      <c r="X15" s="124">
        <f>IF(V15&lt;&gt;0,V15/W15,"")</f>
        <v>8.089315462668484</v>
      </c>
      <c r="Y15" s="30"/>
      <c r="Z15" s="30"/>
    </row>
    <row r="16" spans="1:26" s="32" customFormat="1" ht="18.75" thickBot="1">
      <c r="A16" s="35">
        <v>10</v>
      </c>
      <c r="B16" s="91"/>
      <c r="C16" s="126" t="s">
        <v>104</v>
      </c>
      <c r="D16" s="127">
        <v>38940</v>
      </c>
      <c r="E16" s="208" t="s">
        <v>7</v>
      </c>
      <c r="F16" s="126" t="s">
        <v>96</v>
      </c>
      <c r="G16" s="129">
        <v>31</v>
      </c>
      <c r="H16" s="129">
        <v>31</v>
      </c>
      <c r="I16" s="129">
        <v>1</v>
      </c>
      <c r="J16" s="209">
        <v>13380.5</v>
      </c>
      <c r="K16" s="210">
        <v>1576</v>
      </c>
      <c r="L16" s="209">
        <v>19020</v>
      </c>
      <c r="M16" s="210">
        <v>2191</v>
      </c>
      <c r="N16" s="209">
        <v>27609.5</v>
      </c>
      <c r="O16" s="210">
        <v>3209</v>
      </c>
      <c r="P16" s="211">
        <f>+J16+L16+N16</f>
        <v>60010</v>
      </c>
      <c r="Q16" s="212">
        <f>+K16+M16+O16</f>
        <v>6976</v>
      </c>
      <c r="R16" s="213">
        <f>IF(P16&lt;&gt;0,Q16/H16,"")</f>
        <v>225.03225806451613</v>
      </c>
      <c r="S16" s="214">
        <f>IF(P16&lt;&gt;0,P16/Q16,"")</f>
        <v>8.602350917431192</v>
      </c>
      <c r="T16" s="209"/>
      <c r="U16" s="215"/>
      <c r="V16" s="209">
        <v>60010</v>
      </c>
      <c r="W16" s="210">
        <v>6976</v>
      </c>
      <c r="X16" s="216">
        <f>V16/W16</f>
        <v>8.602350917431192</v>
      </c>
      <c r="Y16" s="30"/>
      <c r="Z16" s="30"/>
    </row>
    <row r="17" spans="1:26" s="32" customFormat="1" ht="18">
      <c r="A17" s="35">
        <v>11</v>
      </c>
      <c r="B17" s="100"/>
      <c r="C17" s="130" t="s">
        <v>50</v>
      </c>
      <c r="D17" s="131">
        <v>38821</v>
      </c>
      <c r="E17" s="130" t="s">
        <v>77</v>
      </c>
      <c r="F17" s="130" t="s">
        <v>26</v>
      </c>
      <c r="G17" s="132">
        <v>118</v>
      </c>
      <c r="H17" s="132">
        <v>18</v>
      </c>
      <c r="I17" s="132">
        <v>18</v>
      </c>
      <c r="J17" s="217">
        <v>4187</v>
      </c>
      <c r="K17" s="218">
        <v>994</v>
      </c>
      <c r="L17" s="217">
        <v>6439</v>
      </c>
      <c r="M17" s="218">
        <v>1526</v>
      </c>
      <c r="N17" s="217">
        <v>7619</v>
      </c>
      <c r="O17" s="218">
        <v>1739</v>
      </c>
      <c r="P17" s="219">
        <f>SUM(J17+L17+N17)</f>
        <v>18245</v>
      </c>
      <c r="Q17" s="218">
        <f>SUM(K17+M17+O17)</f>
        <v>4259</v>
      </c>
      <c r="R17" s="220">
        <f>Q17/H17</f>
        <v>236.61111111111111</v>
      </c>
      <c r="S17" s="221">
        <f>P17/Q17</f>
        <v>4.283869452923222</v>
      </c>
      <c r="T17" s="217">
        <v>8230.5</v>
      </c>
      <c r="U17" s="222">
        <f>IF(T17&lt;&gt;0,-(T17-P17)/T17,"")</f>
        <v>1.2167547536601664</v>
      </c>
      <c r="V17" s="217">
        <v>6166895</v>
      </c>
      <c r="W17" s="218">
        <v>936356</v>
      </c>
      <c r="X17" s="133">
        <f>V17/W17</f>
        <v>6.586058080473666</v>
      </c>
      <c r="Y17" s="30"/>
      <c r="Z17" s="30"/>
    </row>
    <row r="18" spans="1:26" s="32" customFormat="1" ht="18">
      <c r="A18" s="35">
        <v>12</v>
      </c>
      <c r="B18" s="73"/>
      <c r="C18" s="199" t="s">
        <v>105</v>
      </c>
      <c r="D18" s="112">
        <v>38940</v>
      </c>
      <c r="E18" s="199" t="s">
        <v>44</v>
      </c>
      <c r="F18" s="199" t="s">
        <v>63</v>
      </c>
      <c r="G18" s="200">
        <v>8</v>
      </c>
      <c r="H18" s="200">
        <v>8</v>
      </c>
      <c r="I18" s="200">
        <v>1</v>
      </c>
      <c r="J18" s="188">
        <v>1713.5</v>
      </c>
      <c r="K18" s="189">
        <v>219</v>
      </c>
      <c r="L18" s="188">
        <v>5854</v>
      </c>
      <c r="M18" s="189">
        <v>491</v>
      </c>
      <c r="N18" s="188">
        <v>6241</v>
      </c>
      <c r="O18" s="189">
        <v>589</v>
      </c>
      <c r="P18" s="190">
        <f>SUM(J18+L18+N18)</f>
        <v>13808.5</v>
      </c>
      <c r="Q18" s="189">
        <f>SUM(K18+M18+O18)</f>
        <v>1299</v>
      </c>
      <c r="R18" s="189">
        <f>+Q18/H18</f>
        <v>162.375</v>
      </c>
      <c r="S18" s="107">
        <f>+P18/Q18</f>
        <v>10.630100076982295</v>
      </c>
      <c r="T18" s="188"/>
      <c r="U18" s="108"/>
      <c r="V18" s="188">
        <v>13808.8</v>
      </c>
      <c r="W18" s="189">
        <v>1299</v>
      </c>
      <c r="X18" s="125">
        <f>V18/W18</f>
        <v>10.63033102386451</v>
      </c>
      <c r="Y18" s="30"/>
      <c r="Z18" s="30"/>
    </row>
    <row r="19" spans="1:26" s="32" customFormat="1" ht="18">
      <c r="A19" s="35">
        <v>13</v>
      </c>
      <c r="B19" s="73"/>
      <c r="C19" s="105" t="s">
        <v>106</v>
      </c>
      <c r="D19" s="112">
        <v>38926</v>
      </c>
      <c r="E19" s="105" t="s">
        <v>10</v>
      </c>
      <c r="F19" s="105" t="s">
        <v>30</v>
      </c>
      <c r="G19" s="113">
        <v>21</v>
      </c>
      <c r="H19" s="113">
        <v>21</v>
      </c>
      <c r="I19" s="113">
        <v>3</v>
      </c>
      <c r="J19" s="188">
        <v>1372</v>
      </c>
      <c r="K19" s="189">
        <v>248</v>
      </c>
      <c r="L19" s="188">
        <v>2629</v>
      </c>
      <c r="M19" s="189">
        <v>444</v>
      </c>
      <c r="N19" s="188">
        <v>4126</v>
      </c>
      <c r="O19" s="189">
        <v>679</v>
      </c>
      <c r="P19" s="190">
        <f>J19+L19+N19</f>
        <v>8127</v>
      </c>
      <c r="Q19" s="189">
        <f>K19+M19+O19</f>
        <v>1371</v>
      </c>
      <c r="R19" s="189">
        <f>+Q19/H19</f>
        <v>65.28571428571429</v>
      </c>
      <c r="S19" s="107">
        <f>+P19/Q19</f>
        <v>5.927789934354486</v>
      </c>
      <c r="T19" s="188">
        <v>9916</v>
      </c>
      <c r="U19" s="108">
        <f>(+T19-P19)/T19</f>
        <v>0.18041549011698266</v>
      </c>
      <c r="V19" s="188">
        <v>88599.5</v>
      </c>
      <c r="W19" s="189">
        <v>11251</v>
      </c>
      <c r="X19" s="123">
        <f>+V19/W19</f>
        <v>7.874811127899743</v>
      </c>
      <c r="Y19" s="30"/>
      <c r="Z19" s="30"/>
    </row>
    <row r="20" spans="1:26" s="32" customFormat="1" ht="18">
      <c r="A20" s="35">
        <v>14</v>
      </c>
      <c r="B20" s="73"/>
      <c r="C20" s="105" t="s">
        <v>107</v>
      </c>
      <c r="D20" s="112">
        <v>38898</v>
      </c>
      <c r="E20" s="201" t="s">
        <v>108</v>
      </c>
      <c r="F20" s="105" t="s">
        <v>109</v>
      </c>
      <c r="G20" s="113">
        <v>47</v>
      </c>
      <c r="H20" s="113">
        <v>21</v>
      </c>
      <c r="I20" s="113">
        <v>7</v>
      </c>
      <c r="J20" s="202">
        <v>1558</v>
      </c>
      <c r="K20" s="196">
        <v>303</v>
      </c>
      <c r="L20" s="202">
        <v>1637.5</v>
      </c>
      <c r="M20" s="196">
        <v>317</v>
      </c>
      <c r="N20" s="202">
        <v>2542.5</v>
      </c>
      <c r="O20" s="196">
        <v>474</v>
      </c>
      <c r="P20" s="203">
        <f>J20+L20+N20</f>
        <v>5738</v>
      </c>
      <c r="Q20" s="196">
        <f>K20+M20+O20</f>
        <v>1094</v>
      </c>
      <c r="R20" s="196">
        <f>Q20/H20</f>
        <v>52.095238095238095</v>
      </c>
      <c r="S20" s="197">
        <f>P20/Q20</f>
        <v>5.244972577696527</v>
      </c>
      <c r="T20" s="202"/>
      <c r="U20" s="204"/>
      <c r="V20" s="202">
        <v>220932.5</v>
      </c>
      <c r="W20" s="196">
        <v>32837</v>
      </c>
      <c r="X20" s="125">
        <f aca="true" t="shared" si="1" ref="X20:X34">V20/W20</f>
        <v>6.728157261625605</v>
      </c>
      <c r="Y20" s="30"/>
      <c r="Z20" s="30"/>
    </row>
    <row r="21" spans="1:26" s="32" customFormat="1" ht="18">
      <c r="A21" s="35">
        <v>15</v>
      </c>
      <c r="B21" s="73"/>
      <c r="C21" s="103" t="s">
        <v>84</v>
      </c>
      <c r="D21" s="104">
        <v>38926</v>
      </c>
      <c r="E21" s="109" t="s">
        <v>7</v>
      </c>
      <c r="F21" s="103" t="s">
        <v>25</v>
      </c>
      <c r="G21" s="106">
        <v>40</v>
      </c>
      <c r="H21" s="106">
        <v>13</v>
      </c>
      <c r="I21" s="106">
        <v>3</v>
      </c>
      <c r="J21" s="191">
        <v>1246.5</v>
      </c>
      <c r="K21" s="192">
        <v>205</v>
      </c>
      <c r="L21" s="191">
        <v>1679</v>
      </c>
      <c r="M21" s="192">
        <v>230</v>
      </c>
      <c r="N21" s="191">
        <v>1985</v>
      </c>
      <c r="O21" s="192">
        <v>267</v>
      </c>
      <c r="P21" s="193">
        <f>+J21+L21+N21</f>
        <v>4910.5</v>
      </c>
      <c r="Q21" s="194">
        <f>+K21+M21+O21</f>
        <v>702</v>
      </c>
      <c r="R21" s="195">
        <f>IF(P21&lt;&gt;0,Q21/H21,"")</f>
        <v>54</v>
      </c>
      <c r="S21" s="110">
        <f>IF(P21&lt;&gt;0,P21/Q21,"")</f>
        <v>6.995014245014245</v>
      </c>
      <c r="T21" s="191">
        <v>18837.5</v>
      </c>
      <c r="U21" s="111">
        <f>IF(T21&lt;&gt;0,-(T21-P21)/T21,"")</f>
        <v>-0.7393231585932316</v>
      </c>
      <c r="V21" s="191">
        <v>129656.5</v>
      </c>
      <c r="W21" s="192">
        <v>16356</v>
      </c>
      <c r="X21" s="124">
        <f t="shared" si="1"/>
        <v>7.927152115431646</v>
      </c>
      <c r="Y21" s="30"/>
      <c r="Z21" s="30"/>
    </row>
    <row r="22" spans="1:26" s="32" customFormat="1" ht="18">
      <c r="A22" s="35">
        <v>16</v>
      </c>
      <c r="B22" s="73"/>
      <c r="C22" s="105" t="s">
        <v>110</v>
      </c>
      <c r="D22" s="112">
        <v>38891</v>
      </c>
      <c r="E22" s="201" t="s">
        <v>108</v>
      </c>
      <c r="F22" s="105" t="s">
        <v>69</v>
      </c>
      <c r="G22" s="113">
        <v>45</v>
      </c>
      <c r="H22" s="113">
        <v>18</v>
      </c>
      <c r="I22" s="113">
        <v>8</v>
      </c>
      <c r="J22" s="202">
        <v>1229</v>
      </c>
      <c r="K22" s="196">
        <v>242</v>
      </c>
      <c r="L22" s="202">
        <v>1322</v>
      </c>
      <c r="M22" s="196">
        <v>256</v>
      </c>
      <c r="N22" s="202">
        <v>1923.5</v>
      </c>
      <c r="O22" s="196">
        <v>372</v>
      </c>
      <c r="P22" s="203">
        <f>J22+L22+N22</f>
        <v>4474.5</v>
      </c>
      <c r="Q22" s="196">
        <f>K22+M22+O22</f>
        <v>870</v>
      </c>
      <c r="R22" s="196">
        <f>Q22/H22</f>
        <v>48.333333333333336</v>
      </c>
      <c r="S22" s="197">
        <f>P22/Q22</f>
        <v>5.143103448275862</v>
      </c>
      <c r="T22" s="202"/>
      <c r="U22" s="204"/>
      <c r="V22" s="202">
        <v>461623.5</v>
      </c>
      <c r="W22" s="196">
        <v>69711</v>
      </c>
      <c r="X22" s="125">
        <f t="shared" si="1"/>
        <v>6.621960666178939</v>
      </c>
      <c r="Y22" s="30"/>
      <c r="Z22" s="30"/>
    </row>
    <row r="23" spans="1:26" s="32" customFormat="1" ht="18">
      <c r="A23" s="35">
        <v>17</v>
      </c>
      <c r="B23" s="73"/>
      <c r="C23" s="105" t="s">
        <v>51</v>
      </c>
      <c r="D23" s="112" t="s">
        <v>78</v>
      </c>
      <c r="E23" s="105" t="s">
        <v>77</v>
      </c>
      <c r="F23" s="105" t="s">
        <v>39</v>
      </c>
      <c r="G23" s="113">
        <v>72</v>
      </c>
      <c r="H23" s="113">
        <v>6</v>
      </c>
      <c r="I23" s="113">
        <v>39</v>
      </c>
      <c r="J23" s="188">
        <v>1019</v>
      </c>
      <c r="K23" s="189">
        <v>323</v>
      </c>
      <c r="L23" s="188">
        <v>1023</v>
      </c>
      <c r="M23" s="189">
        <v>323</v>
      </c>
      <c r="N23" s="188">
        <v>1492.5</v>
      </c>
      <c r="O23" s="189">
        <v>443</v>
      </c>
      <c r="P23" s="190">
        <f>J23+L23+N23</f>
        <v>3534.5</v>
      </c>
      <c r="Q23" s="189">
        <f>K23+M23+O23</f>
        <v>1089</v>
      </c>
      <c r="R23" s="196">
        <f>Q23/H23</f>
        <v>181.5</v>
      </c>
      <c r="S23" s="197">
        <f>P23/Q23</f>
        <v>3.2456382001836546</v>
      </c>
      <c r="T23" s="188">
        <v>20681</v>
      </c>
      <c r="U23" s="111">
        <f>IF(T23&lt;&gt;0,-(T23-P23)/T23,"")</f>
        <v>-0.8290943377979788</v>
      </c>
      <c r="V23" s="188">
        <v>25277250.5</v>
      </c>
      <c r="W23" s="189">
        <v>3792223</v>
      </c>
      <c r="X23" s="125">
        <f t="shared" si="1"/>
        <v>6.6655495997993786</v>
      </c>
      <c r="Y23" s="30"/>
      <c r="Z23" s="30"/>
    </row>
    <row r="24" spans="1:26" s="32" customFormat="1" ht="18">
      <c r="A24" s="35">
        <v>18</v>
      </c>
      <c r="B24" s="73"/>
      <c r="C24" s="114" t="s">
        <v>72</v>
      </c>
      <c r="D24" s="104">
        <v>38709</v>
      </c>
      <c r="E24" s="114" t="s">
        <v>45</v>
      </c>
      <c r="F24" s="114" t="s">
        <v>73</v>
      </c>
      <c r="G24" s="115">
        <v>233</v>
      </c>
      <c r="H24" s="115">
        <v>2</v>
      </c>
      <c r="I24" s="115">
        <v>31</v>
      </c>
      <c r="J24" s="191">
        <v>1050</v>
      </c>
      <c r="K24" s="192">
        <v>350</v>
      </c>
      <c r="L24" s="191">
        <v>1050</v>
      </c>
      <c r="M24" s="192">
        <v>350</v>
      </c>
      <c r="N24" s="191">
        <v>1050</v>
      </c>
      <c r="O24" s="192">
        <v>350</v>
      </c>
      <c r="P24" s="193">
        <f>+J24+L24+N24</f>
        <v>3150</v>
      </c>
      <c r="Q24" s="194">
        <f>+K24+M24+O24</f>
        <v>1050</v>
      </c>
      <c r="R24" s="189">
        <f>+Q24/H24</f>
        <v>525</v>
      </c>
      <c r="S24" s="107">
        <f>+P24/Q24</f>
        <v>3</v>
      </c>
      <c r="T24" s="191">
        <v>2592</v>
      </c>
      <c r="U24" s="108">
        <f>(+T24-P24)/T24</f>
        <v>-0.2152777777777778</v>
      </c>
      <c r="V24" s="191">
        <v>17116045.5</v>
      </c>
      <c r="W24" s="192">
        <v>2600472</v>
      </c>
      <c r="X24" s="124">
        <f t="shared" si="1"/>
        <v>6.581899555157679</v>
      </c>
      <c r="Y24" s="30"/>
      <c r="Z24" s="30"/>
    </row>
    <row r="25" spans="1:26" s="32" customFormat="1" ht="18">
      <c r="A25" s="35">
        <v>19</v>
      </c>
      <c r="B25" s="73"/>
      <c r="C25" s="199" t="s">
        <v>62</v>
      </c>
      <c r="D25" s="112">
        <v>38898</v>
      </c>
      <c r="E25" s="199" t="s">
        <v>44</v>
      </c>
      <c r="F25" s="199" t="s">
        <v>63</v>
      </c>
      <c r="G25" s="200">
        <v>7</v>
      </c>
      <c r="H25" s="200">
        <v>7</v>
      </c>
      <c r="I25" s="200">
        <v>7</v>
      </c>
      <c r="J25" s="188">
        <v>404</v>
      </c>
      <c r="K25" s="189">
        <v>74</v>
      </c>
      <c r="L25" s="188">
        <v>971.5</v>
      </c>
      <c r="M25" s="189">
        <v>171</v>
      </c>
      <c r="N25" s="188">
        <v>1317</v>
      </c>
      <c r="O25" s="189">
        <v>225</v>
      </c>
      <c r="P25" s="190">
        <f>SUM(J25+L25+N25)</f>
        <v>2692.5</v>
      </c>
      <c r="Q25" s="189">
        <f>SUM(K25+M25+O25)</f>
        <v>470</v>
      </c>
      <c r="R25" s="189">
        <f>+Q25/H25</f>
        <v>67.14285714285714</v>
      </c>
      <c r="S25" s="107">
        <f>+P25/Q25</f>
        <v>5.7287234042553195</v>
      </c>
      <c r="T25" s="188"/>
      <c r="U25" s="108"/>
      <c r="V25" s="188">
        <v>107997</v>
      </c>
      <c r="W25" s="189">
        <v>14503</v>
      </c>
      <c r="X25" s="125">
        <f t="shared" si="1"/>
        <v>7.4465283044887265</v>
      </c>
      <c r="Y25" s="30"/>
      <c r="Z25" s="30"/>
    </row>
    <row r="26" spans="1:26" s="32" customFormat="1" ht="18">
      <c r="A26" s="35">
        <v>20</v>
      </c>
      <c r="B26" s="73"/>
      <c r="C26" s="105" t="s">
        <v>74</v>
      </c>
      <c r="D26" s="112">
        <v>38912</v>
      </c>
      <c r="E26" s="105" t="s">
        <v>77</v>
      </c>
      <c r="F26" s="105" t="s">
        <v>26</v>
      </c>
      <c r="G26" s="113">
        <v>15</v>
      </c>
      <c r="H26" s="113">
        <v>15</v>
      </c>
      <c r="I26" s="113">
        <v>5</v>
      </c>
      <c r="J26" s="188">
        <v>686</v>
      </c>
      <c r="K26" s="189">
        <v>115</v>
      </c>
      <c r="L26" s="188">
        <v>987</v>
      </c>
      <c r="M26" s="189">
        <v>173</v>
      </c>
      <c r="N26" s="188">
        <v>1012</v>
      </c>
      <c r="O26" s="189">
        <v>188</v>
      </c>
      <c r="P26" s="190">
        <f>J26+L26+N26</f>
        <v>2685</v>
      </c>
      <c r="Q26" s="189">
        <f>K26+M26+O26</f>
        <v>476</v>
      </c>
      <c r="R26" s="196">
        <f>Q26/H26</f>
        <v>31.733333333333334</v>
      </c>
      <c r="S26" s="197">
        <f>P26/Q26</f>
        <v>5.640756302521009</v>
      </c>
      <c r="T26" s="188">
        <v>3988</v>
      </c>
      <c r="U26" s="111">
        <f>IF(T26&lt;&gt;0,-(T26-P26)/T26,"")</f>
        <v>-0.32673019057171515</v>
      </c>
      <c r="V26" s="188">
        <v>110831.5</v>
      </c>
      <c r="W26" s="189">
        <v>13819</v>
      </c>
      <c r="X26" s="125">
        <f t="shared" si="1"/>
        <v>8.020225776105363</v>
      </c>
      <c r="Y26" s="30"/>
      <c r="Z26" s="30"/>
    </row>
    <row r="27" spans="1:26" s="32" customFormat="1" ht="18">
      <c r="A27" s="35">
        <v>21</v>
      </c>
      <c r="B27" s="73"/>
      <c r="C27" s="105" t="s">
        <v>81</v>
      </c>
      <c r="D27" s="112">
        <v>38723</v>
      </c>
      <c r="E27" s="105" t="s">
        <v>77</v>
      </c>
      <c r="F27" s="105" t="s">
        <v>82</v>
      </c>
      <c r="G27" s="113">
        <v>280</v>
      </c>
      <c r="H27" s="113">
        <v>1</v>
      </c>
      <c r="I27" s="113">
        <v>21</v>
      </c>
      <c r="J27" s="188">
        <v>750</v>
      </c>
      <c r="K27" s="189">
        <v>250</v>
      </c>
      <c r="L27" s="188">
        <v>750</v>
      </c>
      <c r="M27" s="189">
        <v>250</v>
      </c>
      <c r="N27" s="188">
        <v>876</v>
      </c>
      <c r="O27" s="189">
        <v>292</v>
      </c>
      <c r="P27" s="190">
        <f>SUM(J27+L27+N27)</f>
        <v>2376</v>
      </c>
      <c r="Q27" s="189">
        <f>SUM(K27+M27+O27)</f>
        <v>792</v>
      </c>
      <c r="R27" s="196">
        <f>Q27/H27</f>
        <v>792</v>
      </c>
      <c r="S27" s="197">
        <f>P27/Q27</f>
        <v>3</v>
      </c>
      <c r="T27" s="188">
        <v>4839</v>
      </c>
      <c r="U27" s="111">
        <f>IF(T27&lt;&gt;0,-(T27-P27)/T27,"")</f>
        <v>-0.5089894606323621</v>
      </c>
      <c r="V27" s="188">
        <v>12890529</v>
      </c>
      <c r="W27" s="189">
        <v>2051394</v>
      </c>
      <c r="X27" s="125">
        <f t="shared" si="1"/>
        <v>6.283789949663497</v>
      </c>
      <c r="Y27" s="30"/>
      <c r="Z27" s="30"/>
    </row>
    <row r="28" spans="1:26" s="32" customFormat="1" ht="18">
      <c r="A28" s="35">
        <v>22</v>
      </c>
      <c r="B28" s="73"/>
      <c r="C28" s="103" t="s">
        <v>58</v>
      </c>
      <c r="D28" s="104">
        <v>38891</v>
      </c>
      <c r="E28" s="109" t="s">
        <v>7</v>
      </c>
      <c r="F28" s="103" t="s">
        <v>8</v>
      </c>
      <c r="G28" s="106">
        <v>134</v>
      </c>
      <c r="H28" s="106">
        <v>14</v>
      </c>
      <c r="I28" s="106">
        <v>8</v>
      </c>
      <c r="J28" s="191">
        <v>411.5</v>
      </c>
      <c r="K28" s="192">
        <v>98</v>
      </c>
      <c r="L28" s="191">
        <v>590.5</v>
      </c>
      <c r="M28" s="192">
        <v>132</v>
      </c>
      <c r="N28" s="191">
        <v>1311.5</v>
      </c>
      <c r="O28" s="192">
        <v>253</v>
      </c>
      <c r="P28" s="193">
        <f>+J28+L28+N28</f>
        <v>2313.5</v>
      </c>
      <c r="Q28" s="194">
        <f>+K28+M28+O28</f>
        <v>483</v>
      </c>
      <c r="R28" s="195">
        <f>IF(P28&lt;&gt;0,Q28/H28,"")</f>
        <v>34.5</v>
      </c>
      <c r="S28" s="110">
        <f>IF(P28&lt;&gt;0,P28/Q28,"")</f>
        <v>4.7898550724637685</v>
      </c>
      <c r="T28" s="191">
        <v>4004</v>
      </c>
      <c r="U28" s="111">
        <f>IF(T28&lt;&gt;0,-(T28-P28)/T28,"")</f>
        <v>-0.4222027972027972</v>
      </c>
      <c r="V28" s="191">
        <v>1835745.5</v>
      </c>
      <c r="W28" s="192">
        <v>252303</v>
      </c>
      <c r="X28" s="124">
        <f t="shared" si="1"/>
        <v>7.275955894301693</v>
      </c>
      <c r="Y28" s="30"/>
      <c r="Z28" s="30"/>
    </row>
    <row r="29" spans="1:26" s="32" customFormat="1" ht="18">
      <c r="A29" s="35">
        <v>23</v>
      </c>
      <c r="B29" s="73"/>
      <c r="C29" s="105" t="s">
        <v>79</v>
      </c>
      <c r="D29" s="112">
        <v>38919</v>
      </c>
      <c r="E29" s="105" t="s">
        <v>77</v>
      </c>
      <c r="F29" s="105" t="s">
        <v>80</v>
      </c>
      <c r="G29" s="113">
        <v>10</v>
      </c>
      <c r="H29" s="113">
        <v>10</v>
      </c>
      <c r="I29" s="113">
        <v>4</v>
      </c>
      <c r="J29" s="188">
        <v>437</v>
      </c>
      <c r="K29" s="189">
        <v>73</v>
      </c>
      <c r="L29" s="188">
        <v>715</v>
      </c>
      <c r="M29" s="189">
        <v>137</v>
      </c>
      <c r="N29" s="188">
        <v>1155.5</v>
      </c>
      <c r="O29" s="189">
        <v>202</v>
      </c>
      <c r="P29" s="190">
        <f>J29+L29+N29</f>
        <v>2307.5</v>
      </c>
      <c r="Q29" s="189">
        <f>K29+M29+O29</f>
        <v>412</v>
      </c>
      <c r="R29" s="196">
        <f>Q29/H29</f>
        <v>41.2</v>
      </c>
      <c r="S29" s="197">
        <f>P29/Q29</f>
        <v>5.600728155339806</v>
      </c>
      <c r="T29" s="188">
        <v>3832.5</v>
      </c>
      <c r="U29" s="111">
        <f>IF(T29&lt;&gt;0,-(T29-P29)/T29,"")</f>
        <v>-0.3979125896934116</v>
      </c>
      <c r="V29" s="202">
        <v>35238.5</v>
      </c>
      <c r="W29" s="196">
        <v>4419</v>
      </c>
      <c r="X29" s="125">
        <f t="shared" si="1"/>
        <v>7.974315455985517</v>
      </c>
      <c r="Y29" s="30"/>
      <c r="Z29" s="30"/>
    </row>
    <row r="30" spans="1:24" s="33" customFormat="1" ht="18">
      <c r="A30" s="35">
        <v>24</v>
      </c>
      <c r="B30" s="73"/>
      <c r="C30" s="114" t="s">
        <v>85</v>
      </c>
      <c r="D30" s="104">
        <v>38926</v>
      </c>
      <c r="E30" s="199" t="s">
        <v>44</v>
      </c>
      <c r="F30" s="114" t="s">
        <v>63</v>
      </c>
      <c r="G30" s="115">
        <v>20</v>
      </c>
      <c r="H30" s="115">
        <v>14</v>
      </c>
      <c r="I30" s="115">
        <v>3</v>
      </c>
      <c r="J30" s="191">
        <v>556</v>
      </c>
      <c r="K30" s="192">
        <v>99</v>
      </c>
      <c r="L30" s="191">
        <v>680.5</v>
      </c>
      <c r="M30" s="192">
        <v>124</v>
      </c>
      <c r="N30" s="191">
        <v>808.5</v>
      </c>
      <c r="O30" s="192">
        <v>146</v>
      </c>
      <c r="P30" s="193">
        <f aca="true" t="shared" si="2" ref="P30:Q33">+J30+L30+N30</f>
        <v>2045</v>
      </c>
      <c r="Q30" s="194">
        <f t="shared" si="2"/>
        <v>369</v>
      </c>
      <c r="R30" s="189">
        <f>+Q30/H30</f>
        <v>26.357142857142858</v>
      </c>
      <c r="S30" s="107">
        <f>+P30/Q30</f>
        <v>5.542005420054201</v>
      </c>
      <c r="T30" s="191"/>
      <c r="U30" s="108"/>
      <c r="V30" s="191">
        <v>42583.5</v>
      </c>
      <c r="W30" s="192">
        <v>5217</v>
      </c>
      <c r="X30" s="124">
        <f t="shared" si="1"/>
        <v>8.16244968372628</v>
      </c>
    </row>
    <row r="31" spans="1:24" s="33" customFormat="1" ht="18">
      <c r="A31" s="35">
        <v>25</v>
      </c>
      <c r="B31" s="73"/>
      <c r="C31" s="103" t="s">
        <v>49</v>
      </c>
      <c r="D31" s="104">
        <v>38870</v>
      </c>
      <c r="E31" s="109" t="s">
        <v>7</v>
      </c>
      <c r="F31" s="103" t="s">
        <v>28</v>
      </c>
      <c r="G31" s="106">
        <v>40</v>
      </c>
      <c r="H31" s="106">
        <v>1</v>
      </c>
      <c r="I31" s="106">
        <v>11</v>
      </c>
      <c r="J31" s="191">
        <v>2014</v>
      </c>
      <c r="K31" s="192">
        <v>402</v>
      </c>
      <c r="L31" s="191">
        <v>0</v>
      </c>
      <c r="M31" s="192">
        <v>0</v>
      </c>
      <c r="N31" s="191">
        <v>0</v>
      </c>
      <c r="O31" s="192">
        <v>0</v>
      </c>
      <c r="P31" s="193">
        <f t="shared" si="2"/>
        <v>2014</v>
      </c>
      <c r="Q31" s="194">
        <f t="shared" si="2"/>
        <v>402</v>
      </c>
      <c r="R31" s="195">
        <f>IF(P31&lt;&gt;0,Q31/H31,"")</f>
        <v>402</v>
      </c>
      <c r="S31" s="110">
        <f>IF(P31&lt;&gt;0,P31/Q31,"")</f>
        <v>5.009950248756219</v>
      </c>
      <c r="T31" s="191">
        <v>405</v>
      </c>
      <c r="U31" s="111">
        <f>IF(T31&lt;&gt;0,-(T31-P31)/T31,"")</f>
        <v>3.9728395061728397</v>
      </c>
      <c r="V31" s="191">
        <v>297499</v>
      </c>
      <c r="W31" s="192">
        <v>37048</v>
      </c>
      <c r="X31" s="124">
        <f t="shared" si="1"/>
        <v>8.0300960915569</v>
      </c>
    </row>
    <row r="32" spans="1:24" s="33" customFormat="1" ht="18">
      <c r="A32" s="35">
        <v>26</v>
      </c>
      <c r="B32" s="73"/>
      <c r="C32" s="103" t="s">
        <v>71</v>
      </c>
      <c r="D32" s="104">
        <v>38905</v>
      </c>
      <c r="E32" s="109" t="s">
        <v>7</v>
      </c>
      <c r="F32" s="103" t="s">
        <v>31</v>
      </c>
      <c r="G32" s="106">
        <v>41</v>
      </c>
      <c r="H32" s="106">
        <v>11</v>
      </c>
      <c r="I32" s="106">
        <v>6</v>
      </c>
      <c r="J32" s="191">
        <v>586.5</v>
      </c>
      <c r="K32" s="192">
        <v>98</v>
      </c>
      <c r="L32" s="191">
        <v>614</v>
      </c>
      <c r="M32" s="192">
        <v>119</v>
      </c>
      <c r="N32" s="191">
        <v>697</v>
      </c>
      <c r="O32" s="192">
        <v>128</v>
      </c>
      <c r="P32" s="193">
        <f t="shared" si="2"/>
        <v>1897.5</v>
      </c>
      <c r="Q32" s="194">
        <f t="shared" si="2"/>
        <v>345</v>
      </c>
      <c r="R32" s="195">
        <f>IF(P32&lt;&gt;0,Q32/H32,"")</f>
        <v>31.363636363636363</v>
      </c>
      <c r="S32" s="110">
        <f>IF(P32&lt;&gt;0,P32/Q32,"")</f>
        <v>5.5</v>
      </c>
      <c r="T32" s="191">
        <v>3642.5</v>
      </c>
      <c r="U32" s="111">
        <f>IF(T32&lt;&gt;0,-(T32-P32)/T32,"")</f>
        <v>-0.4790665751544269</v>
      </c>
      <c r="V32" s="191">
        <v>274770.5</v>
      </c>
      <c r="W32" s="192">
        <v>32923</v>
      </c>
      <c r="X32" s="124">
        <f t="shared" si="1"/>
        <v>8.345852443580476</v>
      </c>
    </row>
    <row r="33" spans="1:24" s="33" customFormat="1" ht="18">
      <c r="A33" s="35">
        <v>27</v>
      </c>
      <c r="B33" s="73"/>
      <c r="C33" s="103" t="s">
        <v>54</v>
      </c>
      <c r="D33" s="104">
        <v>38884</v>
      </c>
      <c r="E33" s="109" t="s">
        <v>7</v>
      </c>
      <c r="F33" s="103" t="s">
        <v>31</v>
      </c>
      <c r="G33" s="106">
        <v>24</v>
      </c>
      <c r="H33" s="106">
        <v>6</v>
      </c>
      <c r="I33" s="106">
        <v>9</v>
      </c>
      <c r="J33" s="191">
        <v>390</v>
      </c>
      <c r="K33" s="192">
        <v>49</v>
      </c>
      <c r="L33" s="191">
        <v>331</v>
      </c>
      <c r="M33" s="192">
        <v>50</v>
      </c>
      <c r="N33" s="191">
        <v>1114</v>
      </c>
      <c r="O33" s="192">
        <v>136</v>
      </c>
      <c r="P33" s="193">
        <f t="shared" si="2"/>
        <v>1835</v>
      </c>
      <c r="Q33" s="194">
        <f t="shared" si="2"/>
        <v>235</v>
      </c>
      <c r="R33" s="195">
        <f>IF(P33&lt;&gt;0,Q33/H33,"")</f>
        <v>39.166666666666664</v>
      </c>
      <c r="S33" s="110">
        <f>IF(P33&lt;&gt;0,P33/Q33,"")</f>
        <v>7.808510638297872</v>
      </c>
      <c r="T33" s="191">
        <v>335</v>
      </c>
      <c r="U33" s="111">
        <f>IF(T33&lt;&gt;0,-(T33-P33)/T33,"")</f>
        <v>4.477611940298507</v>
      </c>
      <c r="V33" s="191">
        <v>159055.5</v>
      </c>
      <c r="W33" s="192">
        <v>19563</v>
      </c>
      <c r="X33" s="124">
        <f t="shared" si="1"/>
        <v>8.130424781475234</v>
      </c>
    </row>
    <row r="34" spans="1:26" s="32" customFormat="1" ht="18">
      <c r="A34" s="35">
        <v>28</v>
      </c>
      <c r="B34" s="73"/>
      <c r="C34" s="105" t="s">
        <v>111</v>
      </c>
      <c r="D34" s="112">
        <v>38863</v>
      </c>
      <c r="E34" s="201" t="s">
        <v>108</v>
      </c>
      <c r="F34" s="105" t="s">
        <v>69</v>
      </c>
      <c r="G34" s="113">
        <v>35</v>
      </c>
      <c r="H34" s="113">
        <v>5</v>
      </c>
      <c r="I34" s="113">
        <v>12</v>
      </c>
      <c r="J34" s="202">
        <v>457.5</v>
      </c>
      <c r="K34" s="196">
        <v>97</v>
      </c>
      <c r="L34" s="202">
        <v>594</v>
      </c>
      <c r="M34" s="196">
        <v>124</v>
      </c>
      <c r="N34" s="202">
        <v>613.5</v>
      </c>
      <c r="O34" s="196">
        <v>130</v>
      </c>
      <c r="P34" s="203">
        <f>J34+L34+N34</f>
        <v>1665</v>
      </c>
      <c r="Q34" s="196">
        <f>K34+M34+O34</f>
        <v>351</v>
      </c>
      <c r="R34" s="196">
        <f>Q34/H34</f>
        <v>70.2</v>
      </c>
      <c r="S34" s="197">
        <f>P34/Q34</f>
        <v>4.743589743589744</v>
      </c>
      <c r="T34" s="202"/>
      <c r="U34" s="204"/>
      <c r="V34" s="202">
        <v>593217</v>
      </c>
      <c r="W34" s="196">
        <v>85360</v>
      </c>
      <c r="X34" s="125">
        <f t="shared" si="1"/>
        <v>6.949589971883786</v>
      </c>
      <c r="Y34" s="30"/>
      <c r="Z34" s="30"/>
    </row>
    <row r="35" spans="1:26" s="32" customFormat="1" ht="18">
      <c r="A35" s="35">
        <v>29</v>
      </c>
      <c r="B35" s="73"/>
      <c r="C35" s="199" t="s">
        <v>112</v>
      </c>
      <c r="D35" s="112">
        <v>38723</v>
      </c>
      <c r="E35" s="114" t="s">
        <v>45</v>
      </c>
      <c r="F35" s="199" t="s">
        <v>113</v>
      </c>
      <c r="G35" s="200">
        <v>199</v>
      </c>
      <c r="H35" s="200">
        <v>1</v>
      </c>
      <c r="I35" s="200">
        <v>24</v>
      </c>
      <c r="J35" s="188">
        <v>525</v>
      </c>
      <c r="K35" s="189">
        <v>175</v>
      </c>
      <c r="L35" s="188">
        <v>525</v>
      </c>
      <c r="M35" s="189">
        <v>175</v>
      </c>
      <c r="N35" s="188">
        <v>525</v>
      </c>
      <c r="O35" s="189">
        <v>175</v>
      </c>
      <c r="P35" s="190">
        <f>+N35+L35+J35</f>
        <v>1575</v>
      </c>
      <c r="Q35" s="189">
        <f>+O35+M35+K35</f>
        <v>525</v>
      </c>
      <c r="R35" s="189">
        <f>+Q35/H35</f>
        <v>525</v>
      </c>
      <c r="S35" s="107">
        <f>+P35/Q35</f>
        <v>3</v>
      </c>
      <c r="T35" s="188">
        <v>106</v>
      </c>
      <c r="U35" s="108">
        <f>(+T35-P35)/T35</f>
        <v>-13.858490566037736</v>
      </c>
      <c r="V35" s="202">
        <v>6513555.1</v>
      </c>
      <c r="W35" s="196">
        <v>996219.4</v>
      </c>
      <c r="X35" s="125">
        <f>+V35/W35</f>
        <v>6.538273697540923</v>
      </c>
      <c r="Y35" s="30"/>
      <c r="Z35" s="30"/>
    </row>
    <row r="36" spans="1:26" s="32" customFormat="1" ht="18">
      <c r="A36" s="35">
        <v>30</v>
      </c>
      <c r="B36" s="73"/>
      <c r="C36" s="114" t="s">
        <v>60</v>
      </c>
      <c r="D36" s="104">
        <v>38898</v>
      </c>
      <c r="E36" s="199" t="s">
        <v>44</v>
      </c>
      <c r="F36" s="114" t="s">
        <v>61</v>
      </c>
      <c r="G36" s="115">
        <v>31</v>
      </c>
      <c r="H36" s="115">
        <v>6</v>
      </c>
      <c r="I36" s="115">
        <v>7</v>
      </c>
      <c r="J36" s="191">
        <v>304.5</v>
      </c>
      <c r="K36" s="192">
        <v>51</v>
      </c>
      <c r="L36" s="191">
        <v>594</v>
      </c>
      <c r="M36" s="192">
        <v>93</v>
      </c>
      <c r="N36" s="191">
        <v>653.5</v>
      </c>
      <c r="O36" s="192">
        <v>107</v>
      </c>
      <c r="P36" s="193">
        <f>+J36+L36+N36</f>
        <v>1552</v>
      </c>
      <c r="Q36" s="194">
        <f>+K36+M36+O36</f>
        <v>251</v>
      </c>
      <c r="R36" s="189">
        <f>+Q36/H36</f>
        <v>41.833333333333336</v>
      </c>
      <c r="S36" s="107">
        <f>+P36/Q36</f>
        <v>6.183266932270916</v>
      </c>
      <c r="T36" s="191">
        <v>1622.5</v>
      </c>
      <c r="U36" s="108">
        <f>(+T36-P36)/T36</f>
        <v>0.04345146379044684</v>
      </c>
      <c r="V36" s="191">
        <v>148224</v>
      </c>
      <c r="W36" s="192">
        <v>21353</v>
      </c>
      <c r="X36" s="124">
        <f>V36/W36</f>
        <v>6.941600711843769</v>
      </c>
      <c r="Y36" s="30"/>
      <c r="Z36" s="30"/>
    </row>
    <row r="37" spans="1:26" s="32" customFormat="1" ht="18">
      <c r="A37" s="35">
        <v>31</v>
      </c>
      <c r="B37" s="73"/>
      <c r="C37" s="114" t="s">
        <v>75</v>
      </c>
      <c r="D37" s="104">
        <v>38912</v>
      </c>
      <c r="E37" s="199" t="s">
        <v>44</v>
      </c>
      <c r="F37" s="114" t="s">
        <v>63</v>
      </c>
      <c r="G37" s="115">
        <v>11</v>
      </c>
      <c r="H37" s="115">
        <v>11</v>
      </c>
      <c r="I37" s="115">
        <v>5</v>
      </c>
      <c r="J37" s="191">
        <v>281</v>
      </c>
      <c r="K37" s="192">
        <v>49</v>
      </c>
      <c r="L37" s="191">
        <v>597.5</v>
      </c>
      <c r="M37" s="192">
        <v>110</v>
      </c>
      <c r="N37" s="191">
        <v>673</v>
      </c>
      <c r="O37" s="192">
        <v>115</v>
      </c>
      <c r="P37" s="193">
        <f>+J37+L37+N37</f>
        <v>1551.5</v>
      </c>
      <c r="Q37" s="194">
        <f>+K37+M37+O37</f>
        <v>274</v>
      </c>
      <c r="R37" s="189">
        <f>+Q37/H37</f>
        <v>24.90909090909091</v>
      </c>
      <c r="S37" s="107">
        <f>+P37/Q37</f>
        <v>5.662408759124087</v>
      </c>
      <c r="T37" s="191">
        <v>4386</v>
      </c>
      <c r="U37" s="108">
        <f>(+T37-P37)/T37</f>
        <v>0.6462608299133606</v>
      </c>
      <c r="V37" s="191">
        <v>57798.5</v>
      </c>
      <c r="W37" s="192">
        <v>7218</v>
      </c>
      <c r="X37" s="124">
        <f>V37/W37</f>
        <v>8.007550568024383</v>
      </c>
      <c r="Y37" s="30"/>
      <c r="Z37" s="30"/>
    </row>
    <row r="38" spans="1:26" s="32" customFormat="1" ht="18">
      <c r="A38" s="35">
        <v>32</v>
      </c>
      <c r="B38" s="73"/>
      <c r="C38" s="105" t="s">
        <v>114</v>
      </c>
      <c r="D38" s="112">
        <v>38758</v>
      </c>
      <c r="E38" s="105" t="s">
        <v>77</v>
      </c>
      <c r="F38" s="105" t="s">
        <v>115</v>
      </c>
      <c r="G38" s="113">
        <v>58</v>
      </c>
      <c r="H38" s="113">
        <v>1</v>
      </c>
      <c r="I38" s="113">
        <v>26</v>
      </c>
      <c r="J38" s="188">
        <v>189</v>
      </c>
      <c r="K38" s="189">
        <v>45</v>
      </c>
      <c r="L38" s="188">
        <v>368</v>
      </c>
      <c r="M38" s="189">
        <v>106</v>
      </c>
      <c r="N38" s="188">
        <v>750</v>
      </c>
      <c r="O38" s="189">
        <v>150</v>
      </c>
      <c r="P38" s="190">
        <f>J38+L38+N38</f>
        <v>1307</v>
      </c>
      <c r="Q38" s="189">
        <f>K38+M38+O38</f>
        <v>301</v>
      </c>
      <c r="R38" s="196">
        <f>Q38/H38</f>
        <v>301</v>
      </c>
      <c r="S38" s="197">
        <f>P38/Q38</f>
        <v>4.342192691029901</v>
      </c>
      <c r="T38" s="188"/>
      <c r="U38" s="111">
        <f>IF(T38&lt;&gt;0,-(T38-P38)/T38,"")</f>
      </c>
      <c r="V38" s="188">
        <v>3302924</v>
      </c>
      <c r="W38" s="189">
        <v>537882</v>
      </c>
      <c r="X38" s="125">
        <f>V38/W38</f>
        <v>6.140610765930074</v>
      </c>
      <c r="Y38" s="30"/>
      <c r="Z38" s="30"/>
    </row>
    <row r="39" spans="1:26" s="32" customFormat="1" ht="18">
      <c r="A39" s="35">
        <v>33</v>
      </c>
      <c r="B39" s="73"/>
      <c r="C39" s="103" t="s">
        <v>116</v>
      </c>
      <c r="D39" s="104">
        <v>38877</v>
      </c>
      <c r="E39" s="103" t="s">
        <v>9</v>
      </c>
      <c r="F39" s="105" t="s">
        <v>32</v>
      </c>
      <c r="G39" s="106">
        <v>60</v>
      </c>
      <c r="H39" s="106">
        <v>4</v>
      </c>
      <c r="I39" s="106">
        <v>10</v>
      </c>
      <c r="J39" s="188">
        <v>520</v>
      </c>
      <c r="K39" s="189">
        <v>158</v>
      </c>
      <c r="L39" s="188">
        <v>532</v>
      </c>
      <c r="M39" s="189">
        <v>158</v>
      </c>
      <c r="N39" s="188">
        <v>237</v>
      </c>
      <c r="O39" s="189">
        <v>60</v>
      </c>
      <c r="P39" s="190">
        <f>+N39+L39+J39</f>
        <v>1289</v>
      </c>
      <c r="Q39" s="189">
        <f>+O39+M39+K39</f>
        <v>376</v>
      </c>
      <c r="R39" s="189">
        <f>+Q39/H39</f>
        <v>94</v>
      </c>
      <c r="S39" s="107">
        <f>+P39/Q39</f>
        <v>3.4281914893617023</v>
      </c>
      <c r="T39" s="188"/>
      <c r="U39" s="108"/>
      <c r="V39" s="188">
        <v>639785</v>
      </c>
      <c r="W39" s="189">
        <v>80351</v>
      </c>
      <c r="X39" s="123">
        <f>+V39/W39</f>
        <v>7.962377568418564</v>
      </c>
      <c r="Y39" s="30"/>
      <c r="Z39" s="30"/>
    </row>
    <row r="40" spans="1:26" s="32" customFormat="1" ht="18">
      <c r="A40" s="35">
        <v>34</v>
      </c>
      <c r="B40" s="73"/>
      <c r="C40" s="103" t="s">
        <v>95</v>
      </c>
      <c r="D40" s="104">
        <v>38821</v>
      </c>
      <c r="E40" s="109" t="s">
        <v>7</v>
      </c>
      <c r="F40" s="103" t="s">
        <v>96</v>
      </c>
      <c r="G40" s="106">
        <v>32</v>
      </c>
      <c r="H40" s="106">
        <v>1</v>
      </c>
      <c r="I40" s="106">
        <v>16</v>
      </c>
      <c r="J40" s="191">
        <v>1016</v>
      </c>
      <c r="K40" s="192">
        <v>171</v>
      </c>
      <c r="L40" s="191">
        <v>25</v>
      </c>
      <c r="M40" s="192">
        <v>4</v>
      </c>
      <c r="N40" s="191">
        <v>44</v>
      </c>
      <c r="O40" s="192">
        <v>7</v>
      </c>
      <c r="P40" s="193">
        <f>+J40+L40+N40</f>
        <v>1085</v>
      </c>
      <c r="Q40" s="194">
        <f>+K40+M40+O40</f>
        <v>182</v>
      </c>
      <c r="R40" s="195">
        <f>IF(P40&lt;&gt;0,Q40/H40,"")</f>
        <v>182</v>
      </c>
      <c r="S40" s="110">
        <f>IF(P40&lt;&gt;0,P40/Q40,"")</f>
        <v>5.961538461538462</v>
      </c>
      <c r="T40" s="191">
        <v>443</v>
      </c>
      <c r="U40" s="111">
        <f>IF(T40&lt;&gt;0,-(T40-P40)/T40,"")</f>
        <v>1.4492099322799097</v>
      </c>
      <c r="V40" s="191">
        <v>322608</v>
      </c>
      <c r="W40" s="192">
        <v>40331</v>
      </c>
      <c r="X40" s="124">
        <f aca="true" t="shared" si="3" ref="X40:X45">V40/W40</f>
        <v>7.99900820708636</v>
      </c>
      <c r="Y40" s="30"/>
      <c r="Z40" s="30"/>
    </row>
    <row r="41" spans="1:26" s="32" customFormat="1" ht="18">
      <c r="A41" s="35">
        <v>35</v>
      </c>
      <c r="B41" s="73"/>
      <c r="C41" s="105" t="s">
        <v>117</v>
      </c>
      <c r="D41" s="112">
        <v>38744</v>
      </c>
      <c r="E41" s="201" t="s">
        <v>108</v>
      </c>
      <c r="F41" s="105" t="s">
        <v>118</v>
      </c>
      <c r="G41" s="113">
        <v>7</v>
      </c>
      <c r="H41" s="113">
        <v>3</v>
      </c>
      <c r="I41" s="113">
        <v>25</v>
      </c>
      <c r="J41" s="202">
        <v>221</v>
      </c>
      <c r="K41" s="196">
        <v>40</v>
      </c>
      <c r="L41" s="202">
        <v>300</v>
      </c>
      <c r="M41" s="196">
        <v>50</v>
      </c>
      <c r="N41" s="202">
        <v>471</v>
      </c>
      <c r="O41" s="196">
        <v>89</v>
      </c>
      <c r="P41" s="203">
        <f aca="true" t="shared" si="4" ref="P41:Q44">J41+L41+N41</f>
        <v>992</v>
      </c>
      <c r="Q41" s="196">
        <f t="shared" si="4"/>
        <v>179</v>
      </c>
      <c r="R41" s="196">
        <f>Q41/H41</f>
        <v>59.666666666666664</v>
      </c>
      <c r="S41" s="197">
        <f>P41/Q41</f>
        <v>5.5418994413407825</v>
      </c>
      <c r="T41" s="202"/>
      <c r="U41" s="204"/>
      <c r="V41" s="202">
        <v>81574.5</v>
      </c>
      <c r="W41" s="196">
        <v>12838</v>
      </c>
      <c r="X41" s="125">
        <f t="shared" si="3"/>
        <v>6.354143947655398</v>
      </c>
      <c r="Y41" s="30"/>
      <c r="Z41" s="30"/>
    </row>
    <row r="42" spans="1:25" s="32" customFormat="1" ht="18">
      <c r="A42" s="35">
        <v>36</v>
      </c>
      <c r="B42" s="73"/>
      <c r="C42" s="105" t="s">
        <v>119</v>
      </c>
      <c r="D42" s="112">
        <v>38716</v>
      </c>
      <c r="E42" s="201" t="s">
        <v>108</v>
      </c>
      <c r="F42" s="105" t="s">
        <v>120</v>
      </c>
      <c r="G42" s="113">
        <v>9</v>
      </c>
      <c r="H42" s="113">
        <v>3</v>
      </c>
      <c r="I42" s="113">
        <v>31</v>
      </c>
      <c r="J42" s="202">
        <v>304</v>
      </c>
      <c r="K42" s="196">
        <v>52</v>
      </c>
      <c r="L42" s="202">
        <v>231</v>
      </c>
      <c r="M42" s="196">
        <v>44</v>
      </c>
      <c r="N42" s="202">
        <v>378</v>
      </c>
      <c r="O42" s="196">
        <v>64</v>
      </c>
      <c r="P42" s="203">
        <f t="shared" si="4"/>
        <v>913</v>
      </c>
      <c r="Q42" s="196">
        <f t="shared" si="4"/>
        <v>160</v>
      </c>
      <c r="R42" s="196">
        <f>Q42/H42</f>
        <v>53.333333333333336</v>
      </c>
      <c r="S42" s="197">
        <f>P42/Q42</f>
        <v>5.70625</v>
      </c>
      <c r="T42" s="202"/>
      <c r="U42" s="204"/>
      <c r="V42" s="202">
        <v>128242</v>
      </c>
      <c r="W42" s="196">
        <v>21124</v>
      </c>
      <c r="X42" s="125">
        <f t="shared" si="3"/>
        <v>6.070914599507669</v>
      </c>
      <c r="Y42" s="30"/>
    </row>
    <row r="43" spans="1:27" s="32" customFormat="1" ht="18">
      <c r="A43" s="35">
        <v>37</v>
      </c>
      <c r="B43" s="73"/>
      <c r="C43" s="105" t="s">
        <v>121</v>
      </c>
      <c r="D43" s="112">
        <v>38779</v>
      </c>
      <c r="E43" s="201" t="s">
        <v>108</v>
      </c>
      <c r="F43" s="105" t="s">
        <v>122</v>
      </c>
      <c r="G43" s="113">
        <v>10</v>
      </c>
      <c r="H43" s="113">
        <v>2</v>
      </c>
      <c r="I43" s="113">
        <v>22</v>
      </c>
      <c r="J43" s="202">
        <v>7</v>
      </c>
      <c r="K43" s="196">
        <v>1</v>
      </c>
      <c r="L43" s="202">
        <v>29</v>
      </c>
      <c r="M43" s="196">
        <v>5</v>
      </c>
      <c r="N43" s="202">
        <v>860</v>
      </c>
      <c r="O43" s="196">
        <v>282</v>
      </c>
      <c r="P43" s="203">
        <f t="shared" si="4"/>
        <v>896</v>
      </c>
      <c r="Q43" s="196">
        <f t="shared" si="4"/>
        <v>288</v>
      </c>
      <c r="R43" s="196">
        <f>Q43/H43</f>
        <v>144</v>
      </c>
      <c r="S43" s="197">
        <f>P43/Q43</f>
        <v>3.111111111111111</v>
      </c>
      <c r="T43" s="202"/>
      <c r="U43" s="204"/>
      <c r="V43" s="202">
        <v>57173</v>
      </c>
      <c r="W43" s="196">
        <v>11628</v>
      </c>
      <c r="X43" s="125">
        <f t="shared" si="3"/>
        <v>4.916838665290678</v>
      </c>
      <c r="Y43" s="30"/>
      <c r="AA43" s="30"/>
    </row>
    <row r="44" spans="1:27" s="31" customFormat="1" ht="18">
      <c r="A44" s="35">
        <v>38</v>
      </c>
      <c r="B44" s="73"/>
      <c r="C44" s="105" t="s">
        <v>123</v>
      </c>
      <c r="D44" s="112">
        <v>38905</v>
      </c>
      <c r="E44" s="201" t="s">
        <v>108</v>
      </c>
      <c r="F44" s="105" t="s">
        <v>124</v>
      </c>
      <c r="G44" s="113">
        <v>10</v>
      </c>
      <c r="H44" s="113">
        <v>7</v>
      </c>
      <c r="I44" s="113">
        <v>6</v>
      </c>
      <c r="J44" s="202">
        <v>208.5</v>
      </c>
      <c r="K44" s="196">
        <v>45</v>
      </c>
      <c r="L44" s="202">
        <v>195.5</v>
      </c>
      <c r="M44" s="196">
        <v>41</v>
      </c>
      <c r="N44" s="202">
        <v>470.5</v>
      </c>
      <c r="O44" s="196">
        <v>100</v>
      </c>
      <c r="P44" s="203">
        <f t="shared" si="4"/>
        <v>874.5</v>
      </c>
      <c r="Q44" s="196">
        <f t="shared" si="4"/>
        <v>186</v>
      </c>
      <c r="R44" s="196">
        <f>Q44/H44</f>
        <v>26.571428571428573</v>
      </c>
      <c r="S44" s="197">
        <f>P44/Q44</f>
        <v>4.701612903225806</v>
      </c>
      <c r="T44" s="202"/>
      <c r="U44" s="204"/>
      <c r="V44" s="202">
        <v>27962</v>
      </c>
      <c r="W44" s="196">
        <v>3662</v>
      </c>
      <c r="X44" s="125">
        <f t="shared" si="3"/>
        <v>7.635718186783179</v>
      </c>
      <c r="Y44" s="30"/>
      <c r="AA44" s="30"/>
    </row>
    <row r="45" spans="1:25" s="31" customFormat="1" ht="18">
      <c r="A45" s="35">
        <v>39</v>
      </c>
      <c r="B45" s="74"/>
      <c r="C45" s="103" t="s">
        <v>59</v>
      </c>
      <c r="D45" s="104">
        <v>38898</v>
      </c>
      <c r="E45" s="109" t="s">
        <v>7</v>
      </c>
      <c r="F45" s="103" t="s">
        <v>29</v>
      </c>
      <c r="G45" s="106">
        <v>52</v>
      </c>
      <c r="H45" s="106">
        <v>6</v>
      </c>
      <c r="I45" s="106">
        <v>7</v>
      </c>
      <c r="J45" s="191">
        <v>332</v>
      </c>
      <c r="K45" s="192">
        <v>62</v>
      </c>
      <c r="L45" s="191">
        <v>243</v>
      </c>
      <c r="M45" s="192">
        <v>50</v>
      </c>
      <c r="N45" s="191">
        <v>282.5</v>
      </c>
      <c r="O45" s="192">
        <v>96</v>
      </c>
      <c r="P45" s="193">
        <f>+J45+L45+N45</f>
        <v>857.5</v>
      </c>
      <c r="Q45" s="194">
        <f>+K45+M45+O45</f>
        <v>208</v>
      </c>
      <c r="R45" s="195">
        <f>IF(P45&lt;&gt;0,Q45/H45,"")</f>
        <v>34.666666666666664</v>
      </c>
      <c r="S45" s="110">
        <f>IF(P45&lt;&gt;0,P45/Q45,"")</f>
        <v>4.122596153846154</v>
      </c>
      <c r="T45" s="191">
        <v>3401</v>
      </c>
      <c r="U45" s="111">
        <f>IF(T45&lt;&gt;0,-(T45-P45)/T45,"")</f>
        <v>-0.7478682740370479</v>
      </c>
      <c r="V45" s="191">
        <v>428801.5</v>
      </c>
      <c r="W45" s="192">
        <v>59287</v>
      </c>
      <c r="X45" s="124">
        <f t="shared" si="3"/>
        <v>7.232639533118559</v>
      </c>
      <c r="Y45" s="30"/>
    </row>
    <row r="46" spans="1:25" s="31" customFormat="1" ht="18">
      <c r="A46" s="35">
        <v>40</v>
      </c>
      <c r="B46" s="73"/>
      <c r="C46" s="103" t="s">
        <v>125</v>
      </c>
      <c r="D46" s="104">
        <v>38835</v>
      </c>
      <c r="E46" s="103" t="s">
        <v>9</v>
      </c>
      <c r="F46" s="105" t="s">
        <v>30</v>
      </c>
      <c r="G46" s="106">
        <v>71</v>
      </c>
      <c r="H46" s="106">
        <v>1</v>
      </c>
      <c r="I46" s="106">
        <v>16</v>
      </c>
      <c r="J46" s="188">
        <v>197</v>
      </c>
      <c r="K46" s="189">
        <v>42</v>
      </c>
      <c r="L46" s="188">
        <v>307</v>
      </c>
      <c r="M46" s="189">
        <v>63</v>
      </c>
      <c r="N46" s="188">
        <v>345</v>
      </c>
      <c r="O46" s="189">
        <v>71</v>
      </c>
      <c r="P46" s="190">
        <f>+N46+L46+J46</f>
        <v>849</v>
      </c>
      <c r="Q46" s="189">
        <f>+O46+M46+K46</f>
        <v>176</v>
      </c>
      <c r="R46" s="189">
        <f>+Q46/H46</f>
        <v>176</v>
      </c>
      <c r="S46" s="107">
        <f>+P46/Q46</f>
        <v>4.823863636363637</v>
      </c>
      <c r="T46" s="188"/>
      <c r="U46" s="108"/>
      <c r="V46" s="188">
        <v>1006991</v>
      </c>
      <c r="W46" s="189">
        <v>124304</v>
      </c>
      <c r="X46" s="123">
        <f>+V46/W46</f>
        <v>8.101034560432488</v>
      </c>
      <c r="Y46" s="30"/>
    </row>
    <row r="47" spans="1:25" s="31" customFormat="1" ht="18">
      <c r="A47" s="35">
        <v>41</v>
      </c>
      <c r="B47" s="73"/>
      <c r="C47" s="103" t="s">
        <v>126</v>
      </c>
      <c r="D47" s="104">
        <v>38758</v>
      </c>
      <c r="E47" s="109" t="s">
        <v>7</v>
      </c>
      <c r="F47" s="103" t="s">
        <v>29</v>
      </c>
      <c r="G47" s="106">
        <v>61</v>
      </c>
      <c r="H47" s="106">
        <v>1</v>
      </c>
      <c r="I47" s="106">
        <v>17</v>
      </c>
      <c r="J47" s="191">
        <v>0</v>
      </c>
      <c r="K47" s="192">
        <v>0</v>
      </c>
      <c r="L47" s="191">
        <v>832</v>
      </c>
      <c r="M47" s="192">
        <v>138</v>
      </c>
      <c r="N47" s="191">
        <v>0</v>
      </c>
      <c r="O47" s="192">
        <v>0</v>
      </c>
      <c r="P47" s="193">
        <f>+J47+L47+N47</f>
        <v>832</v>
      </c>
      <c r="Q47" s="194">
        <f>+K47+M47+O47</f>
        <v>138</v>
      </c>
      <c r="R47" s="195">
        <f>IF(P47&lt;&gt;0,Q47/H47,"")</f>
        <v>138</v>
      </c>
      <c r="S47" s="110">
        <f>IF(P47&lt;&gt;0,P47/Q47,"")</f>
        <v>6.028985507246377</v>
      </c>
      <c r="T47" s="191"/>
      <c r="U47" s="111">
        <f>IF(T47&lt;&gt;0,-(T47-P47)/T47,"")</f>
      </c>
      <c r="V47" s="191">
        <v>1295939.5</v>
      </c>
      <c r="W47" s="192">
        <v>159224</v>
      </c>
      <c r="X47" s="124">
        <f>V47/W47</f>
        <v>8.139096492991007</v>
      </c>
      <c r="Y47" s="30"/>
    </row>
    <row r="48" spans="1:25" s="31" customFormat="1" ht="18">
      <c r="A48" s="35">
        <v>42</v>
      </c>
      <c r="B48" s="73"/>
      <c r="C48" s="103" t="s">
        <v>86</v>
      </c>
      <c r="D48" s="104">
        <v>38814</v>
      </c>
      <c r="E48" s="103" t="s">
        <v>65</v>
      </c>
      <c r="F48" s="103" t="s">
        <v>68</v>
      </c>
      <c r="G48" s="106">
        <v>56</v>
      </c>
      <c r="H48" s="106">
        <v>3</v>
      </c>
      <c r="I48" s="106">
        <v>15</v>
      </c>
      <c r="J48" s="191">
        <v>297</v>
      </c>
      <c r="K48" s="192">
        <v>64</v>
      </c>
      <c r="L48" s="191">
        <v>234</v>
      </c>
      <c r="M48" s="192">
        <v>51</v>
      </c>
      <c r="N48" s="191">
        <v>299.5</v>
      </c>
      <c r="O48" s="192">
        <v>63</v>
      </c>
      <c r="P48" s="193">
        <f>J48+L48+N48</f>
        <v>830.5</v>
      </c>
      <c r="Q48" s="194">
        <f>K48+M48+O48</f>
        <v>178</v>
      </c>
      <c r="R48" s="195">
        <f>IF(P48&lt;&gt;0,Q48/H48,"")</f>
        <v>59.333333333333336</v>
      </c>
      <c r="S48" s="110">
        <f>IF(P48&lt;&gt;0,P48/Q48,"")</f>
        <v>4.665730337078652</v>
      </c>
      <c r="T48" s="191">
        <v>75</v>
      </c>
      <c r="U48" s="111">
        <f>IF(T48&lt;&gt;0,-(T48-P48)/T48,"")</f>
        <v>10.073333333333334</v>
      </c>
      <c r="V48" s="191">
        <f>386600.5+155+830.5</f>
        <v>387586</v>
      </c>
      <c r="W48" s="192">
        <f>58678+31+178</f>
        <v>58887</v>
      </c>
      <c r="X48" s="124">
        <f>IF(V48&lt;&gt;0,V48/W48,"")</f>
        <v>6.581860172873469</v>
      </c>
      <c r="Y48" s="30"/>
    </row>
    <row r="49" spans="1:25" s="31" customFormat="1" ht="18">
      <c r="A49" s="35">
        <v>43</v>
      </c>
      <c r="B49" s="73"/>
      <c r="C49" s="105" t="s">
        <v>53</v>
      </c>
      <c r="D49" s="112">
        <v>38877</v>
      </c>
      <c r="E49" s="105" t="s">
        <v>77</v>
      </c>
      <c r="F49" s="105" t="s">
        <v>36</v>
      </c>
      <c r="G49" s="113">
        <v>50</v>
      </c>
      <c r="H49" s="113">
        <v>2</v>
      </c>
      <c r="I49" s="113">
        <v>10</v>
      </c>
      <c r="J49" s="188">
        <v>120</v>
      </c>
      <c r="K49" s="189">
        <v>36</v>
      </c>
      <c r="L49" s="188">
        <v>307</v>
      </c>
      <c r="M49" s="189">
        <v>93</v>
      </c>
      <c r="N49" s="188">
        <v>351</v>
      </c>
      <c r="O49" s="189">
        <v>100</v>
      </c>
      <c r="P49" s="190">
        <f>SUM(J49+L49+N49)</f>
        <v>778</v>
      </c>
      <c r="Q49" s="189">
        <f>SUM(K49+M49+O49)</f>
        <v>229</v>
      </c>
      <c r="R49" s="196">
        <f>Q49/H49</f>
        <v>114.5</v>
      </c>
      <c r="S49" s="197">
        <f>P49/Q49</f>
        <v>3.3973799126637556</v>
      </c>
      <c r="T49" s="188">
        <v>450</v>
      </c>
      <c r="U49" s="111">
        <f>IF(T49&lt;&gt;0,-(T49-P49)/T49,"")</f>
        <v>0.7288888888888889</v>
      </c>
      <c r="V49" s="188">
        <v>262672</v>
      </c>
      <c r="W49" s="189">
        <v>38519</v>
      </c>
      <c r="X49" s="125">
        <f aca="true" t="shared" si="5" ref="X49:X55">V49/W49</f>
        <v>6.819283989719359</v>
      </c>
      <c r="Y49" s="30"/>
    </row>
    <row r="50" spans="1:25" s="31" customFormat="1" ht="18">
      <c r="A50" s="35">
        <v>44</v>
      </c>
      <c r="B50" s="73"/>
      <c r="C50" s="105" t="s">
        <v>127</v>
      </c>
      <c r="D50" s="112">
        <v>38926</v>
      </c>
      <c r="E50" s="201" t="s">
        <v>108</v>
      </c>
      <c r="F50" s="105" t="s">
        <v>128</v>
      </c>
      <c r="G50" s="113">
        <v>14</v>
      </c>
      <c r="H50" s="113">
        <v>9</v>
      </c>
      <c r="I50" s="113">
        <v>3</v>
      </c>
      <c r="J50" s="202">
        <v>151</v>
      </c>
      <c r="K50" s="196">
        <v>25</v>
      </c>
      <c r="L50" s="202">
        <v>302.5</v>
      </c>
      <c r="M50" s="196">
        <v>51</v>
      </c>
      <c r="N50" s="202">
        <v>291</v>
      </c>
      <c r="O50" s="196">
        <v>52</v>
      </c>
      <c r="P50" s="203">
        <f>J50+L50+N50</f>
        <v>744.5</v>
      </c>
      <c r="Q50" s="196">
        <f>K50+M50+O50</f>
        <v>128</v>
      </c>
      <c r="R50" s="196">
        <f>Q50/H50</f>
        <v>14.222222222222221</v>
      </c>
      <c r="S50" s="197">
        <f>P50/Q50</f>
        <v>5.81640625</v>
      </c>
      <c r="T50" s="202"/>
      <c r="U50" s="204"/>
      <c r="V50" s="202">
        <v>10046.5</v>
      </c>
      <c r="W50" s="196">
        <v>1323</v>
      </c>
      <c r="X50" s="125">
        <f t="shared" si="5"/>
        <v>7.593726379440665</v>
      </c>
      <c r="Y50" s="30"/>
    </row>
    <row r="51" spans="1:25" s="31" customFormat="1" ht="18">
      <c r="A51" s="35">
        <v>45</v>
      </c>
      <c r="B51" s="73"/>
      <c r="C51" s="105" t="s">
        <v>129</v>
      </c>
      <c r="D51" s="112">
        <v>38874</v>
      </c>
      <c r="E51" s="105" t="s">
        <v>77</v>
      </c>
      <c r="F51" s="105" t="s">
        <v>26</v>
      </c>
      <c r="G51" s="113">
        <v>66</v>
      </c>
      <c r="H51" s="113">
        <v>4</v>
      </c>
      <c r="I51" s="113">
        <v>10</v>
      </c>
      <c r="J51" s="188">
        <v>239</v>
      </c>
      <c r="K51" s="189">
        <v>50</v>
      </c>
      <c r="L51" s="188">
        <v>268</v>
      </c>
      <c r="M51" s="189">
        <v>54</v>
      </c>
      <c r="N51" s="188">
        <v>219</v>
      </c>
      <c r="O51" s="189">
        <v>46</v>
      </c>
      <c r="P51" s="190">
        <f>SUM(J51+L51+N51)</f>
        <v>726</v>
      </c>
      <c r="Q51" s="189">
        <f>SUM(K51+M51+O51)</f>
        <v>150</v>
      </c>
      <c r="R51" s="196">
        <f>Q51/H51</f>
        <v>37.5</v>
      </c>
      <c r="S51" s="197">
        <f>P51/Q51</f>
        <v>4.84</v>
      </c>
      <c r="T51" s="188">
        <v>1458</v>
      </c>
      <c r="U51" s="111">
        <f>IF(T51&lt;&gt;0,-(T51-P51)/T51,"")</f>
        <v>-0.5020576131687243</v>
      </c>
      <c r="V51" s="188">
        <v>1424218</v>
      </c>
      <c r="W51" s="189">
        <v>205403</v>
      </c>
      <c r="X51" s="125">
        <f t="shared" si="5"/>
        <v>6.9337740928808245</v>
      </c>
      <c r="Y51" s="30"/>
    </row>
    <row r="52" spans="1:25" s="31" customFormat="1" ht="18">
      <c r="A52" s="35">
        <v>46</v>
      </c>
      <c r="B52" s="73"/>
      <c r="C52" s="103" t="s">
        <v>42</v>
      </c>
      <c r="D52" s="104">
        <v>38856</v>
      </c>
      <c r="E52" s="109" t="s">
        <v>7</v>
      </c>
      <c r="F52" s="103" t="s">
        <v>29</v>
      </c>
      <c r="G52" s="106">
        <v>195</v>
      </c>
      <c r="H52" s="106">
        <v>6</v>
      </c>
      <c r="I52" s="106">
        <v>13</v>
      </c>
      <c r="J52" s="191">
        <v>88</v>
      </c>
      <c r="K52" s="192">
        <v>18</v>
      </c>
      <c r="L52" s="191">
        <v>232</v>
      </c>
      <c r="M52" s="192">
        <v>43</v>
      </c>
      <c r="N52" s="191">
        <v>384</v>
      </c>
      <c r="O52" s="192">
        <v>67</v>
      </c>
      <c r="P52" s="193">
        <f>+J52+L52+N52</f>
        <v>704</v>
      </c>
      <c r="Q52" s="194">
        <f>+K52+M52+O52</f>
        <v>128</v>
      </c>
      <c r="R52" s="195">
        <f>IF(P52&lt;&gt;0,Q52/H52,"")</f>
        <v>21.333333333333332</v>
      </c>
      <c r="S52" s="110">
        <f>IF(P52&lt;&gt;0,P52/Q52,"")</f>
        <v>5.5</v>
      </c>
      <c r="T52" s="191">
        <v>991</v>
      </c>
      <c r="U52" s="111">
        <f>IF(T52&lt;&gt;0,-(T52-P52)/T52,"")</f>
        <v>-0.289606458123108</v>
      </c>
      <c r="V52" s="191">
        <v>7436244.5</v>
      </c>
      <c r="W52" s="192">
        <v>1022231</v>
      </c>
      <c r="X52" s="124">
        <f t="shared" si="5"/>
        <v>7.274524544843582</v>
      </c>
      <c r="Y52" s="30"/>
    </row>
    <row r="53" spans="1:25" s="31" customFormat="1" ht="18">
      <c r="A53" s="35">
        <v>47</v>
      </c>
      <c r="B53" s="73"/>
      <c r="C53" s="105" t="s">
        <v>130</v>
      </c>
      <c r="D53" s="112">
        <v>38905</v>
      </c>
      <c r="E53" s="201" t="s">
        <v>108</v>
      </c>
      <c r="F53" s="105" t="s">
        <v>131</v>
      </c>
      <c r="G53" s="113">
        <v>5</v>
      </c>
      <c r="H53" s="113">
        <v>4</v>
      </c>
      <c r="I53" s="113">
        <v>6</v>
      </c>
      <c r="J53" s="202">
        <v>120.5</v>
      </c>
      <c r="K53" s="196">
        <v>20</v>
      </c>
      <c r="L53" s="202">
        <v>144.5</v>
      </c>
      <c r="M53" s="196">
        <v>22</v>
      </c>
      <c r="N53" s="202">
        <v>225.5</v>
      </c>
      <c r="O53" s="196">
        <v>33</v>
      </c>
      <c r="P53" s="203">
        <f>J53+L53+N53</f>
        <v>490.5</v>
      </c>
      <c r="Q53" s="196">
        <f>K53+M53+O53</f>
        <v>75</v>
      </c>
      <c r="R53" s="196">
        <f>Q53/H53</f>
        <v>18.75</v>
      </c>
      <c r="S53" s="197">
        <f>P53/Q53</f>
        <v>6.54</v>
      </c>
      <c r="T53" s="202"/>
      <c r="U53" s="204"/>
      <c r="V53" s="202">
        <v>13105.5</v>
      </c>
      <c r="W53" s="196">
        <v>1601</v>
      </c>
      <c r="X53" s="125">
        <f t="shared" si="5"/>
        <v>8.18582136164897</v>
      </c>
      <c r="Y53" s="30"/>
    </row>
    <row r="54" spans="1:25" s="31" customFormat="1" ht="18">
      <c r="A54" s="35">
        <v>48</v>
      </c>
      <c r="B54" s="73"/>
      <c r="C54" s="105" t="s">
        <v>94</v>
      </c>
      <c r="D54" s="112">
        <v>38737</v>
      </c>
      <c r="E54" s="105" t="s">
        <v>77</v>
      </c>
      <c r="F54" s="105" t="s">
        <v>36</v>
      </c>
      <c r="G54" s="113">
        <v>43</v>
      </c>
      <c r="H54" s="113">
        <v>1</v>
      </c>
      <c r="I54" s="113">
        <v>20</v>
      </c>
      <c r="J54" s="188">
        <v>155</v>
      </c>
      <c r="K54" s="189">
        <v>31</v>
      </c>
      <c r="L54" s="188">
        <v>180</v>
      </c>
      <c r="M54" s="189">
        <v>36</v>
      </c>
      <c r="N54" s="188">
        <v>100</v>
      </c>
      <c r="O54" s="189">
        <v>20</v>
      </c>
      <c r="P54" s="190">
        <f>SUM(J54+L54+N54)</f>
        <v>435</v>
      </c>
      <c r="Q54" s="189">
        <f>SUM(K54+M54+O54)</f>
        <v>87</v>
      </c>
      <c r="R54" s="196">
        <f>Q54/H54</f>
        <v>87</v>
      </c>
      <c r="S54" s="197">
        <f>P54/Q54</f>
        <v>5</v>
      </c>
      <c r="T54" s="188">
        <v>1268</v>
      </c>
      <c r="U54" s="111">
        <f>IF(T54&lt;&gt;0,-(T54-P54)/T54,"")</f>
        <v>-0.6569400630914827</v>
      </c>
      <c r="V54" s="188">
        <v>942153.5</v>
      </c>
      <c r="W54" s="189">
        <v>125940</v>
      </c>
      <c r="X54" s="125">
        <f t="shared" si="5"/>
        <v>7.480971097347943</v>
      </c>
      <c r="Y54" s="30"/>
    </row>
    <row r="55" spans="1:25" s="31" customFormat="1" ht="18">
      <c r="A55" s="35">
        <v>49</v>
      </c>
      <c r="B55" s="73"/>
      <c r="C55" s="103" t="s">
        <v>43</v>
      </c>
      <c r="D55" s="104">
        <v>38863</v>
      </c>
      <c r="E55" s="109" t="s">
        <v>7</v>
      </c>
      <c r="F55" s="103" t="s">
        <v>33</v>
      </c>
      <c r="G55" s="106">
        <v>17</v>
      </c>
      <c r="H55" s="106">
        <v>4</v>
      </c>
      <c r="I55" s="106">
        <v>12</v>
      </c>
      <c r="J55" s="191">
        <v>85</v>
      </c>
      <c r="K55" s="192">
        <v>20</v>
      </c>
      <c r="L55" s="191">
        <v>123</v>
      </c>
      <c r="M55" s="192">
        <v>25</v>
      </c>
      <c r="N55" s="191">
        <v>176.5</v>
      </c>
      <c r="O55" s="192">
        <v>36</v>
      </c>
      <c r="P55" s="193">
        <f>+J55+L55+N55</f>
        <v>384.5</v>
      </c>
      <c r="Q55" s="194">
        <f>+K55+M55+O55</f>
        <v>81</v>
      </c>
      <c r="R55" s="195">
        <f>IF(P55&lt;&gt;0,Q55/H55,"")</f>
        <v>20.25</v>
      </c>
      <c r="S55" s="110">
        <f>IF(P55&lt;&gt;0,P55/Q55,"")</f>
        <v>4.746913580246914</v>
      </c>
      <c r="T55" s="191">
        <v>672</v>
      </c>
      <c r="U55" s="111">
        <f>IF(T55&lt;&gt;0,-(T55-P55)/T55,"")</f>
        <v>-0.42782738095238093</v>
      </c>
      <c r="V55" s="191">
        <v>84065</v>
      </c>
      <c r="W55" s="192">
        <v>13060</v>
      </c>
      <c r="X55" s="124">
        <f t="shared" si="5"/>
        <v>6.4368300153139355</v>
      </c>
      <c r="Y55" s="30"/>
    </row>
    <row r="56" spans="1:25" s="31" customFormat="1" ht="18">
      <c r="A56" s="35">
        <v>50</v>
      </c>
      <c r="B56" s="73"/>
      <c r="C56" s="103" t="s">
        <v>98</v>
      </c>
      <c r="D56" s="104">
        <v>38793</v>
      </c>
      <c r="E56" s="103" t="s">
        <v>65</v>
      </c>
      <c r="F56" s="103" t="s">
        <v>69</v>
      </c>
      <c r="G56" s="106">
        <v>71</v>
      </c>
      <c r="H56" s="106">
        <v>2</v>
      </c>
      <c r="I56" s="106">
        <v>18</v>
      </c>
      <c r="J56" s="191">
        <v>122</v>
      </c>
      <c r="K56" s="192">
        <v>23</v>
      </c>
      <c r="L56" s="191">
        <v>128</v>
      </c>
      <c r="M56" s="192">
        <v>24</v>
      </c>
      <c r="N56" s="191">
        <v>127</v>
      </c>
      <c r="O56" s="192">
        <v>24</v>
      </c>
      <c r="P56" s="193">
        <f>J56+L56+N56</f>
        <v>377</v>
      </c>
      <c r="Q56" s="194">
        <f>K56+M56+O56</f>
        <v>71</v>
      </c>
      <c r="R56" s="195">
        <f>IF(P56&lt;&gt;0,Q56/H56,"")</f>
        <v>35.5</v>
      </c>
      <c r="S56" s="110">
        <f>IF(P56&lt;&gt;0,P56/Q56,"")</f>
        <v>5.309859154929577</v>
      </c>
      <c r="T56" s="191">
        <v>327</v>
      </c>
      <c r="U56" s="111">
        <f>IF(T56&lt;&gt;0,-(T56-P56)/T56,"")</f>
        <v>0.1529051987767584</v>
      </c>
      <c r="V56" s="191">
        <f>240837.5+747+377</f>
        <v>241961.5</v>
      </c>
      <c r="W56" s="196">
        <f>37868+150+71</f>
        <v>38089</v>
      </c>
      <c r="X56" s="124">
        <f>IF(V56&lt;&gt;0,V56/W56,"")</f>
        <v>6.352529601722282</v>
      </c>
      <c r="Y56" s="30"/>
    </row>
    <row r="57" spans="1:25" s="31" customFormat="1" ht="18">
      <c r="A57" s="35">
        <v>51</v>
      </c>
      <c r="B57" s="73"/>
      <c r="C57" s="103" t="s">
        <v>64</v>
      </c>
      <c r="D57" s="104">
        <v>38891</v>
      </c>
      <c r="E57" s="103" t="s">
        <v>65</v>
      </c>
      <c r="F57" s="103" t="s">
        <v>66</v>
      </c>
      <c r="G57" s="106">
        <v>55</v>
      </c>
      <c r="H57" s="106">
        <v>3</v>
      </c>
      <c r="I57" s="106">
        <v>8</v>
      </c>
      <c r="J57" s="191">
        <v>103.5</v>
      </c>
      <c r="K57" s="192">
        <v>21</v>
      </c>
      <c r="L57" s="191">
        <v>107</v>
      </c>
      <c r="M57" s="192">
        <v>22</v>
      </c>
      <c r="N57" s="191">
        <v>99.5</v>
      </c>
      <c r="O57" s="192">
        <v>16</v>
      </c>
      <c r="P57" s="193">
        <f>+J57+L57+N57</f>
        <v>310</v>
      </c>
      <c r="Q57" s="194">
        <f>+K57+M57+O57</f>
        <v>59</v>
      </c>
      <c r="R57" s="195">
        <f>IF(P57&lt;&gt;0,Q57/H57,"")</f>
        <v>19.666666666666668</v>
      </c>
      <c r="S57" s="110">
        <f>IF(P57&lt;&gt;0,P57/Q57,"")</f>
        <v>5.254237288135593</v>
      </c>
      <c r="T57" s="191">
        <v>603</v>
      </c>
      <c r="U57" s="111">
        <f>IF(T57&lt;&gt;0,-(T57-P57)/T57,"")</f>
        <v>-0.4859038142620232</v>
      </c>
      <c r="V57" s="198">
        <f>132860+1704+310</f>
        <v>134874</v>
      </c>
      <c r="W57" s="196">
        <f>18395+266+59</f>
        <v>18720</v>
      </c>
      <c r="X57" s="124">
        <f>IF(V57&lt;&gt;0,V57/W57,"")</f>
        <v>7.204807692307693</v>
      </c>
      <c r="Y57" s="30"/>
    </row>
    <row r="58" spans="1:25" s="31" customFormat="1" ht="18">
      <c r="A58" s="35">
        <v>52</v>
      </c>
      <c r="B58" s="73"/>
      <c r="C58" s="103" t="s">
        <v>132</v>
      </c>
      <c r="D58" s="104">
        <v>38821</v>
      </c>
      <c r="E58" s="103" t="s">
        <v>9</v>
      </c>
      <c r="F58" s="105" t="s">
        <v>27</v>
      </c>
      <c r="G58" s="106">
        <v>94</v>
      </c>
      <c r="H58" s="106">
        <v>3</v>
      </c>
      <c r="I58" s="106">
        <v>18</v>
      </c>
      <c r="J58" s="188">
        <v>30</v>
      </c>
      <c r="K58" s="189">
        <v>4</v>
      </c>
      <c r="L58" s="188">
        <v>98</v>
      </c>
      <c r="M58" s="189">
        <v>14</v>
      </c>
      <c r="N58" s="188">
        <v>136</v>
      </c>
      <c r="O58" s="189">
        <v>18</v>
      </c>
      <c r="P58" s="190">
        <f>+N58+L58+J58</f>
        <v>264</v>
      </c>
      <c r="Q58" s="189">
        <f>+O58+M58+K58</f>
        <v>36</v>
      </c>
      <c r="R58" s="189">
        <f>+Q58/H58</f>
        <v>12</v>
      </c>
      <c r="S58" s="107">
        <f>+P58/Q58</f>
        <v>7.333333333333333</v>
      </c>
      <c r="T58" s="188">
        <v>175</v>
      </c>
      <c r="U58" s="108">
        <f>(+T58-P58)/T58</f>
        <v>-0.5085714285714286</v>
      </c>
      <c r="V58" s="188">
        <v>1008758</v>
      </c>
      <c r="W58" s="189">
        <v>149408</v>
      </c>
      <c r="X58" s="123">
        <f>+V58/W58</f>
        <v>6.751700042835725</v>
      </c>
      <c r="Y58" s="30"/>
    </row>
    <row r="59" spans="1:25" s="31" customFormat="1" ht="18">
      <c r="A59" s="35">
        <v>53</v>
      </c>
      <c r="B59" s="73"/>
      <c r="C59" s="105" t="s">
        <v>133</v>
      </c>
      <c r="D59" s="112">
        <v>38912</v>
      </c>
      <c r="E59" s="201" t="s">
        <v>108</v>
      </c>
      <c r="F59" s="105" t="s">
        <v>134</v>
      </c>
      <c r="G59" s="113">
        <v>1</v>
      </c>
      <c r="H59" s="113">
        <v>1</v>
      </c>
      <c r="I59" s="113">
        <v>5</v>
      </c>
      <c r="J59" s="202">
        <v>36</v>
      </c>
      <c r="K59" s="196">
        <v>6</v>
      </c>
      <c r="L59" s="202">
        <v>60</v>
      </c>
      <c r="M59" s="196">
        <v>10</v>
      </c>
      <c r="N59" s="202">
        <v>114</v>
      </c>
      <c r="O59" s="196">
        <v>19</v>
      </c>
      <c r="P59" s="203">
        <f>J59+L59+N59</f>
        <v>210</v>
      </c>
      <c r="Q59" s="196">
        <f>K59+M59+O59</f>
        <v>35</v>
      </c>
      <c r="R59" s="196">
        <f>Q59/H59</f>
        <v>35</v>
      </c>
      <c r="S59" s="197">
        <f>P59/Q59</f>
        <v>6</v>
      </c>
      <c r="T59" s="202"/>
      <c r="U59" s="204"/>
      <c r="V59" s="202">
        <v>11571</v>
      </c>
      <c r="W59" s="196">
        <v>1919</v>
      </c>
      <c r="X59" s="125">
        <f>V59/W59</f>
        <v>6.02970297029703</v>
      </c>
      <c r="Y59" s="30"/>
    </row>
    <row r="60" spans="1:25" s="31" customFormat="1" ht="18">
      <c r="A60" s="35">
        <v>54</v>
      </c>
      <c r="B60" s="73"/>
      <c r="C60" s="103" t="s">
        <v>67</v>
      </c>
      <c r="D60" s="104">
        <v>38800</v>
      </c>
      <c r="E60" s="103" t="s">
        <v>65</v>
      </c>
      <c r="F60" s="103" t="s">
        <v>68</v>
      </c>
      <c r="G60" s="106">
        <v>58</v>
      </c>
      <c r="H60" s="106">
        <v>2</v>
      </c>
      <c r="I60" s="106">
        <v>21</v>
      </c>
      <c r="J60" s="191">
        <v>0</v>
      </c>
      <c r="K60" s="192">
        <v>0</v>
      </c>
      <c r="L60" s="191">
        <v>126</v>
      </c>
      <c r="M60" s="192">
        <v>21</v>
      </c>
      <c r="N60" s="191">
        <v>78</v>
      </c>
      <c r="O60" s="192">
        <v>13</v>
      </c>
      <c r="P60" s="193">
        <f>J60+L60+N60</f>
        <v>204</v>
      </c>
      <c r="Q60" s="194">
        <f>K60+M60+O60</f>
        <v>34</v>
      </c>
      <c r="R60" s="195">
        <f>IF(P60&lt;&gt;0,Q60/H60,"")</f>
        <v>17</v>
      </c>
      <c r="S60" s="110">
        <f>IF(P60&lt;&gt;0,P60/Q60,"")</f>
        <v>6</v>
      </c>
      <c r="T60" s="191">
        <v>765</v>
      </c>
      <c r="U60" s="111">
        <f>IF(T60&lt;&gt;0,-(T60-P60)/T60,"")</f>
        <v>-0.7333333333333333</v>
      </c>
      <c r="V60" s="198">
        <f>867704.5+1460.5+204</f>
        <v>869369</v>
      </c>
      <c r="W60" s="196">
        <f>132255+273+34</f>
        <v>132562</v>
      </c>
      <c r="X60" s="124">
        <f>IF(V60&lt;&gt;0,V60/W60,"")</f>
        <v>6.558206725909386</v>
      </c>
      <c r="Y60" s="30"/>
    </row>
    <row r="61" spans="1:25" s="31" customFormat="1" ht="18">
      <c r="A61" s="35">
        <v>55</v>
      </c>
      <c r="B61" s="73"/>
      <c r="C61" s="199" t="s">
        <v>55</v>
      </c>
      <c r="D61" s="112">
        <v>38849</v>
      </c>
      <c r="E61" s="199" t="s">
        <v>87</v>
      </c>
      <c r="F61" s="199" t="s">
        <v>36</v>
      </c>
      <c r="G61" s="200">
        <v>21</v>
      </c>
      <c r="H61" s="200">
        <v>1</v>
      </c>
      <c r="I61" s="200">
        <v>14</v>
      </c>
      <c r="J61" s="188">
        <v>35</v>
      </c>
      <c r="K61" s="189">
        <v>5</v>
      </c>
      <c r="L61" s="188">
        <v>119</v>
      </c>
      <c r="M61" s="189">
        <v>18</v>
      </c>
      <c r="N61" s="188">
        <v>48</v>
      </c>
      <c r="O61" s="189">
        <v>7</v>
      </c>
      <c r="P61" s="190">
        <f>SUM(J61+L61+N61)</f>
        <v>202</v>
      </c>
      <c r="Q61" s="189">
        <f>SUM(K61+M61+O61)</f>
        <v>30</v>
      </c>
      <c r="R61" s="189">
        <f>+Q61/H61</f>
        <v>30</v>
      </c>
      <c r="S61" s="107">
        <f>+P61/Q61</f>
        <v>6.733333333333333</v>
      </c>
      <c r="T61" s="188">
        <v>783</v>
      </c>
      <c r="U61" s="108">
        <f>(+T61-P61)/T61</f>
        <v>0.7420178799489144</v>
      </c>
      <c r="V61" s="188">
        <v>226628.79</v>
      </c>
      <c r="W61" s="189">
        <v>29213</v>
      </c>
      <c r="X61" s="123">
        <f>V61/W61</f>
        <v>7.757806113716496</v>
      </c>
      <c r="Y61" s="30"/>
    </row>
    <row r="62" spans="1:25" s="31" customFormat="1" ht="18">
      <c r="A62" s="35">
        <v>56</v>
      </c>
      <c r="B62" s="73"/>
      <c r="C62" s="105" t="s">
        <v>135</v>
      </c>
      <c r="D62" s="112">
        <v>38919</v>
      </c>
      <c r="E62" s="201" t="s">
        <v>108</v>
      </c>
      <c r="F62" s="105" t="s">
        <v>118</v>
      </c>
      <c r="G62" s="113">
        <v>4</v>
      </c>
      <c r="H62" s="113">
        <v>3</v>
      </c>
      <c r="I62" s="113">
        <v>4</v>
      </c>
      <c r="J62" s="202">
        <v>45</v>
      </c>
      <c r="K62" s="196">
        <v>6</v>
      </c>
      <c r="L62" s="202">
        <v>82</v>
      </c>
      <c r="M62" s="196">
        <v>10</v>
      </c>
      <c r="N62" s="202">
        <v>70</v>
      </c>
      <c r="O62" s="196">
        <v>10</v>
      </c>
      <c r="P62" s="203">
        <f>J62+L62+N62</f>
        <v>197</v>
      </c>
      <c r="Q62" s="196">
        <f>K62+M62+O62</f>
        <v>26</v>
      </c>
      <c r="R62" s="196">
        <f>Q62/H62</f>
        <v>8.666666666666666</v>
      </c>
      <c r="S62" s="197">
        <f>P62/Q62</f>
        <v>7.576923076923077</v>
      </c>
      <c r="T62" s="202"/>
      <c r="U62" s="204"/>
      <c r="V62" s="202">
        <v>14073.75</v>
      </c>
      <c r="W62" s="196">
        <v>1864</v>
      </c>
      <c r="X62" s="125">
        <f>V62/W62</f>
        <v>7.550295064377682</v>
      </c>
      <c r="Y62" s="30"/>
    </row>
    <row r="63" spans="1:25" s="31" customFormat="1" ht="18">
      <c r="A63" s="35">
        <v>57</v>
      </c>
      <c r="B63" s="73"/>
      <c r="C63" s="103" t="s">
        <v>88</v>
      </c>
      <c r="D63" s="104">
        <v>38506</v>
      </c>
      <c r="E63" s="103" t="s">
        <v>9</v>
      </c>
      <c r="F63" s="105" t="s">
        <v>136</v>
      </c>
      <c r="G63" s="106">
        <v>106</v>
      </c>
      <c r="H63" s="106">
        <v>1</v>
      </c>
      <c r="I63" s="106">
        <v>62</v>
      </c>
      <c r="J63" s="188">
        <v>0</v>
      </c>
      <c r="K63" s="189">
        <v>0</v>
      </c>
      <c r="L63" s="188">
        <v>0</v>
      </c>
      <c r="M63" s="189">
        <v>0</v>
      </c>
      <c r="N63" s="188">
        <v>192</v>
      </c>
      <c r="O63" s="189">
        <v>32</v>
      </c>
      <c r="P63" s="190">
        <f>+N63+L63+J63</f>
        <v>192</v>
      </c>
      <c r="Q63" s="189">
        <f>+O63+M63+K63</f>
        <v>32</v>
      </c>
      <c r="R63" s="189">
        <f>+Q63/H63</f>
        <v>32</v>
      </c>
      <c r="S63" s="107">
        <f>+P63/Q63</f>
        <v>6</v>
      </c>
      <c r="T63" s="188">
        <v>12</v>
      </c>
      <c r="U63" s="108">
        <f>(+T63-P63)/T63</f>
        <v>-15</v>
      </c>
      <c r="V63" s="188">
        <v>1518455</v>
      </c>
      <c r="W63" s="189">
        <v>236810</v>
      </c>
      <c r="X63" s="123">
        <f>+V63/W63</f>
        <v>6.41212364342722</v>
      </c>
      <c r="Y63" s="30"/>
    </row>
    <row r="64" spans="1:25" s="31" customFormat="1" ht="18">
      <c r="A64" s="35">
        <v>58</v>
      </c>
      <c r="B64" s="73"/>
      <c r="C64" s="103" t="s">
        <v>48</v>
      </c>
      <c r="D64" s="104">
        <v>38870</v>
      </c>
      <c r="E64" s="103" t="s">
        <v>9</v>
      </c>
      <c r="F64" s="105" t="s">
        <v>27</v>
      </c>
      <c r="G64" s="106">
        <v>82</v>
      </c>
      <c r="H64" s="106">
        <v>3</v>
      </c>
      <c r="I64" s="106">
        <v>11</v>
      </c>
      <c r="J64" s="188">
        <v>49</v>
      </c>
      <c r="K64" s="189">
        <v>11</v>
      </c>
      <c r="L64" s="188">
        <v>72</v>
      </c>
      <c r="M64" s="189">
        <v>13</v>
      </c>
      <c r="N64" s="188">
        <v>69</v>
      </c>
      <c r="O64" s="189">
        <v>15</v>
      </c>
      <c r="P64" s="190">
        <f>+N64+L64+J64</f>
        <v>190</v>
      </c>
      <c r="Q64" s="189">
        <f>+O64+M64+K64</f>
        <v>39</v>
      </c>
      <c r="R64" s="189">
        <f>+Q64/H64</f>
        <v>13</v>
      </c>
      <c r="S64" s="107">
        <f>+P64/Q64</f>
        <v>4.871794871794871</v>
      </c>
      <c r="T64" s="188">
        <v>2351</v>
      </c>
      <c r="U64" s="108">
        <f>(+T64-P64)/T64</f>
        <v>0.9191833262441514</v>
      </c>
      <c r="V64" s="188">
        <v>429920</v>
      </c>
      <c r="W64" s="189">
        <v>61562</v>
      </c>
      <c r="X64" s="123">
        <f>+V64/W64</f>
        <v>6.983528800233911</v>
      </c>
      <c r="Y64" s="30"/>
    </row>
    <row r="65" spans="1:25" s="31" customFormat="1" ht="18">
      <c r="A65" s="35">
        <v>59</v>
      </c>
      <c r="B65" s="73"/>
      <c r="C65" s="105" t="s">
        <v>97</v>
      </c>
      <c r="D65" s="112">
        <v>38828</v>
      </c>
      <c r="E65" s="105" t="s">
        <v>77</v>
      </c>
      <c r="F65" s="105" t="s">
        <v>36</v>
      </c>
      <c r="G65" s="113">
        <v>43</v>
      </c>
      <c r="H65" s="113">
        <v>1</v>
      </c>
      <c r="I65" s="113">
        <v>17</v>
      </c>
      <c r="J65" s="188">
        <v>0</v>
      </c>
      <c r="K65" s="189">
        <v>0</v>
      </c>
      <c r="L65" s="188">
        <v>40</v>
      </c>
      <c r="M65" s="189">
        <v>8</v>
      </c>
      <c r="N65" s="188">
        <v>100</v>
      </c>
      <c r="O65" s="189">
        <v>20</v>
      </c>
      <c r="P65" s="190">
        <f>SUM(J65+L65+N65)</f>
        <v>140</v>
      </c>
      <c r="Q65" s="189">
        <f>SUM(K65+M65+O65)</f>
        <v>28</v>
      </c>
      <c r="R65" s="196">
        <f>Q65/H65</f>
        <v>28</v>
      </c>
      <c r="S65" s="197">
        <f>P65/Q65</f>
        <v>5</v>
      </c>
      <c r="T65" s="188">
        <v>413</v>
      </c>
      <c r="U65" s="111">
        <f>IF(T65&lt;&gt;0,-(T65-P65)/T65,"")</f>
        <v>-0.6610169491525424</v>
      </c>
      <c r="V65" s="188">
        <v>629342</v>
      </c>
      <c r="W65" s="189">
        <v>98912</v>
      </c>
      <c r="X65" s="125">
        <f>V65/W65</f>
        <v>6.362645583953413</v>
      </c>
      <c r="Y65" s="30"/>
    </row>
    <row r="66" spans="1:25" s="31" customFormat="1" ht="18">
      <c r="A66" s="35">
        <v>60</v>
      </c>
      <c r="B66" s="73"/>
      <c r="C66" s="103" t="s">
        <v>137</v>
      </c>
      <c r="D66" s="104">
        <v>38863</v>
      </c>
      <c r="E66" s="103" t="s">
        <v>9</v>
      </c>
      <c r="F66" s="105" t="s">
        <v>27</v>
      </c>
      <c r="G66" s="106">
        <v>47</v>
      </c>
      <c r="H66" s="106">
        <v>2</v>
      </c>
      <c r="I66" s="106">
        <v>12</v>
      </c>
      <c r="J66" s="188">
        <v>22</v>
      </c>
      <c r="K66" s="189">
        <v>4</v>
      </c>
      <c r="L66" s="188">
        <v>55</v>
      </c>
      <c r="M66" s="189">
        <v>11</v>
      </c>
      <c r="N66" s="188">
        <v>43</v>
      </c>
      <c r="O66" s="189">
        <v>9</v>
      </c>
      <c r="P66" s="190">
        <f>+N66+L66+J66</f>
        <v>120</v>
      </c>
      <c r="Q66" s="189">
        <f>+O66+M66+K66</f>
        <v>24</v>
      </c>
      <c r="R66" s="189">
        <f>+Q66/H66</f>
        <v>12</v>
      </c>
      <c r="S66" s="107">
        <f>+P66/Q66</f>
        <v>5</v>
      </c>
      <c r="T66" s="188"/>
      <c r="U66" s="108"/>
      <c r="V66" s="188">
        <v>372667</v>
      </c>
      <c r="W66" s="189">
        <v>48750</v>
      </c>
      <c r="X66" s="123">
        <f>+V66/W66</f>
        <v>7.644451282051282</v>
      </c>
      <c r="Y66" s="30"/>
    </row>
    <row r="67" spans="1:25" s="31" customFormat="1" ht="18">
      <c r="A67" s="35">
        <v>61</v>
      </c>
      <c r="B67" s="73"/>
      <c r="C67" s="105" t="s">
        <v>47</v>
      </c>
      <c r="D67" s="112">
        <v>38863</v>
      </c>
      <c r="E67" s="105" t="s">
        <v>77</v>
      </c>
      <c r="F67" s="105" t="s">
        <v>26</v>
      </c>
      <c r="G67" s="113">
        <v>61</v>
      </c>
      <c r="H67" s="113">
        <v>2</v>
      </c>
      <c r="I67" s="113">
        <v>12</v>
      </c>
      <c r="J67" s="188">
        <v>34</v>
      </c>
      <c r="K67" s="189">
        <v>8</v>
      </c>
      <c r="L67" s="188">
        <v>25</v>
      </c>
      <c r="M67" s="189">
        <v>8</v>
      </c>
      <c r="N67" s="188">
        <v>53</v>
      </c>
      <c r="O67" s="189">
        <v>11</v>
      </c>
      <c r="P67" s="190">
        <f>J67+L67+N67</f>
        <v>112</v>
      </c>
      <c r="Q67" s="189">
        <f>K67+M67+O67</f>
        <v>27</v>
      </c>
      <c r="R67" s="196">
        <f>Q67/H67</f>
        <v>13.5</v>
      </c>
      <c r="S67" s="197">
        <f>P67/Q67</f>
        <v>4.148148148148148</v>
      </c>
      <c r="T67" s="188">
        <v>270</v>
      </c>
      <c r="U67" s="111">
        <f>IF(T67&lt;&gt;0,-(T67-P67)/T67,"")</f>
        <v>-0.5851851851851851</v>
      </c>
      <c r="V67" s="202">
        <v>1656447.5</v>
      </c>
      <c r="W67" s="196">
        <v>225668</v>
      </c>
      <c r="X67" s="125">
        <f>V67/W67</f>
        <v>7.3401966605810305</v>
      </c>
      <c r="Y67" s="30"/>
    </row>
    <row r="68" spans="1:25" s="31" customFormat="1" ht="18">
      <c r="A68" s="35">
        <v>62</v>
      </c>
      <c r="B68" s="73"/>
      <c r="C68" s="103" t="s">
        <v>24</v>
      </c>
      <c r="D68" s="104">
        <v>38814</v>
      </c>
      <c r="E68" s="109" t="s">
        <v>7</v>
      </c>
      <c r="F68" s="103" t="s">
        <v>25</v>
      </c>
      <c r="G68" s="106">
        <v>124</v>
      </c>
      <c r="H68" s="106">
        <v>1</v>
      </c>
      <c r="I68" s="106">
        <v>19</v>
      </c>
      <c r="J68" s="191">
        <v>25</v>
      </c>
      <c r="K68" s="192">
        <v>5</v>
      </c>
      <c r="L68" s="191">
        <v>38</v>
      </c>
      <c r="M68" s="192">
        <v>7</v>
      </c>
      <c r="N68" s="191">
        <v>42</v>
      </c>
      <c r="O68" s="192">
        <v>8</v>
      </c>
      <c r="P68" s="193">
        <f aca="true" t="shared" si="6" ref="P68:Q70">+J68+L68+N68</f>
        <v>105</v>
      </c>
      <c r="Q68" s="194">
        <f t="shared" si="6"/>
        <v>20</v>
      </c>
      <c r="R68" s="195">
        <f>IF(P68&lt;&gt;0,Q68/H68,"")</f>
        <v>20</v>
      </c>
      <c r="S68" s="110">
        <f>IF(P68&lt;&gt;0,P68/Q68,"")</f>
        <v>5.25</v>
      </c>
      <c r="T68" s="191">
        <v>117</v>
      </c>
      <c r="U68" s="111">
        <f>IF(T68&lt;&gt;0,-(T68-P68)/T68,"")</f>
        <v>-0.10256410256410256</v>
      </c>
      <c r="V68" s="191">
        <v>1056572.5</v>
      </c>
      <c r="W68" s="192">
        <v>172821</v>
      </c>
      <c r="X68" s="124">
        <f>V68/W68</f>
        <v>6.113681207723598</v>
      </c>
      <c r="Y68" s="30"/>
    </row>
    <row r="69" spans="1:25" s="31" customFormat="1" ht="18">
      <c r="A69" s="35">
        <v>63</v>
      </c>
      <c r="B69" s="73"/>
      <c r="C69" s="114" t="s">
        <v>99</v>
      </c>
      <c r="D69" s="104">
        <v>38793</v>
      </c>
      <c r="E69" s="114" t="s">
        <v>45</v>
      </c>
      <c r="F69" s="114" t="s">
        <v>138</v>
      </c>
      <c r="G69" s="115">
        <v>33</v>
      </c>
      <c r="H69" s="115">
        <v>1</v>
      </c>
      <c r="I69" s="115">
        <v>19</v>
      </c>
      <c r="J69" s="191">
        <v>32</v>
      </c>
      <c r="K69" s="192">
        <v>6</v>
      </c>
      <c r="L69" s="191">
        <v>12</v>
      </c>
      <c r="M69" s="192">
        <v>2</v>
      </c>
      <c r="N69" s="191">
        <v>47</v>
      </c>
      <c r="O69" s="192">
        <v>8</v>
      </c>
      <c r="P69" s="193">
        <f t="shared" si="6"/>
        <v>91</v>
      </c>
      <c r="Q69" s="194">
        <f t="shared" si="6"/>
        <v>16</v>
      </c>
      <c r="R69" s="189">
        <f>+Q69/H69</f>
        <v>16</v>
      </c>
      <c r="S69" s="107">
        <f>+P69/Q69</f>
        <v>5.6875</v>
      </c>
      <c r="T69" s="191">
        <v>39</v>
      </c>
      <c r="U69" s="108">
        <f>(+T69-P69)/T69</f>
        <v>-1.3333333333333333</v>
      </c>
      <c r="V69" s="191">
        <v>164548.5</v>
      </c>
      <c r="W69" s="192">
        <v>33470.33333333333</v>
      </c>
      <c r="X69" s="124">
        <f>V69/W69</f>
        <v>4.9162492157233775</v>
      </c>
      <c r="Y69" s="30"/>
    </row>
    <row r="70" spans="1:25" s="31" customFormat="1" ht="15" customHeight="1">
      <c r="A70" s="35">
        <v>64</v>
      </c>
      <c r="B70" s="73"/>
      <c r="C70" s="103" t="s">
        <v>52</v>
      </c>
      <c r="D70" s="104">
        <v>38877</v>
      </c>
      <c r="E70" s="109" t="s">
        <v>7</v>
      </c>
      <c r="F70" s="103" t="s">
        <v>8</v>
      </c>
      <c r="G70" s="106">
        <v>55</v>
      </c>
      <c r="H70" s="106">
        <v>1</v>
      </c>
      <c r="I70" s="106">
        <v>10</v>
      </c>
      <c r="J70" s="191">
        <v>12</v>
      </c>
      <c r="K70" s="192">
        <v>2</v>
      </c>
      <c r="L70" s="191">
        <v>0</v>
      </c>
      <c r="M70" s="192">
        <v>0</v>
      </c>
      <c r="N70" s="191">
        <v>30</v>
      </c>
      <c r="O70" s="192">
        <v>5</v>
      </c>
      <c r="P70" s="193">
        <f>+J70+L70+N70</f>
        <v>42</v>
      </c>
      <c r="Q70" s="194">
        <f t="shared" si="6"/>
        <v>7</v>
      </c>
      <c r="R70" s="195">
        <f>IF(P70&lt;&gt;0,Q70/H70,"")</f>
        <v>7</v>
      </c>
      <c r="S70" s="110">
        <f>IF(P70&lt;&gt;0,P70/Q70,"")</f>
        <v>6</v>
      </c>
      <c r="T70" s="191">
        <v>42</v>
      </c>
      <c r="U70" s="111">
        <f>IF(T70&lt;&gt;0,-(T70-P70)/T70,"")</f>
        <v>0</v>
      </c>
      <c r="V70" s="191">
        <v>329530</v>
      </c>
      <c r="W70" s="192">
        <v>45292</v>
      </c>
      <c r="X70" s="124">
        <f>V70/W70</f>
        <v>7.27567782389826</v>
      </c>
      <c r="Y70" s="30"/>
    </row>
    <row r="71" spans="1:25" s="31" customFormat="1" ht="18">
      <c r="A71" s="35">
        <v>65</v>
      </c>
      <c r="B71" s="73"/>
      <c r="C71" s="105" t="s">
        <v>56</v>
      </c>
      <c r="D71" s="112">
        <v>38884</v>
      </c>
      <c r="E71" s="105" t="s">
        <v>77</v>
      </c>
      <c r="F71" s="105" t="s">
        <v>57</v>
      </c>
      <c r="G71" s="113">
        <v>4</v>
      </c>
      <c r="H71" s="113">
        <v>1</v>
      </c>
      <c r="I71" s="113">
        <v>9</v>
      </c>
      <c r="J71" s="188">
        <v>14</v>
      </c>
      <c r="K71" s="189">
        <v>2</v>
      </c>
      <c r="L71" s="188">
        <v>14</v>
      </c>
      <c r="M71" s="189">
        <v>2</v>
      </c>
      <c r="N71" s="188">
        <v>9</v>
      </c>
      <c r="O71" s="189">
        <v>1</v>
      </c>
      <c r="P71" s="190">
        <f>SUM(J71+L71+N71)</f>
        <v>37</v>
      </c>
      <c r="Q71" s="189">
        <f>SUM(K71+M71+O71)</f>
        <v>5</v>
      </c>
      <c r="R71" s="196">
        <f>Q71/H71</f>
        <v>5</v>
      </c>
      <c r="S71" s="197">
        <f>P71/Q71</f>
        <v>7.4</v>
      </c>
      <c r="T71" s="188">
        <v>494.5</v>
      </c>
      <c r="U71" s="111">
        <f>IF(T71&lt;&gt;0,-(T71-P71)/T71,"")</f>
        <v>-0.9251769464105156</v>
      </c>
      <c r="V71" s="188">
        <v>13351.5</v>
      </c>
      <c r="W71" s="189">
        <v>2133</v>
      </c>
      <c r="X71" s="125">
        <f>V71/W71</f>
        <v>6.2594936708860756</v>
      </c>
      <c r="Y71" s="30"/>
    </row>
    <row r="72" spans="1:25" s="31" customFormat="1" ht="18">
      <c r="A72" s="35">
        <v>66</v>
      </c>
      <c r="B72" s="73"/>
      <c r="C72" s="103" t="s">
        <v>100</v>
      </c>
      <c r="D72" s="104">
        <v>38695</v>
      </c>
      <c r="E72" s="103" t="s">
        <v>9</v>
      </c>
      <c r="F72" s="105" t="s">
        <v>27</v>
      </c>
      <c r="G72" s="106">
        <v>77</v>
      </c>
      <c r="H72" s="106">
        <v>1</v>
      </c>
      <c r="I72" s="106">
        <v>80</v>
      </c>
      <c r="J72" s="188">
        <v>0</v>
      </c>
      <c r="K72" s="189">
        <v>0</v>
      </c>
      <c r="L72" s="188">
        <v>24</v>
      </c>
      <c r="M72" s="189">
        <v>4</v>
      </c>
      <c r="N72" s="188">
        <v>12</v>
      </c>
      <c r="O72" s="189">
        <v>2</v>
      </c>
      <c r="P72" s="190">
        <f>+N72+L72+J72</f>
        <v>36</v>
      </c>
      <c r="Q72" s="189">
        <f>+O72+M72+K72</f>
        <v>6</v>
      </c>
      <c r="R72" s="189">
        <f>+Q72/H72</f>
        <v>6</v>
      </c>
      <c r="S72" s="107">
        <f>+P72/Q72</f>
        <v>6</v>
      </c>
      <c r="T72" s="188">
        <v>12</v>
      </c>
      <c r="U72" s="108">
        <f>(+T72-P72)/T72</f>
        <v>-2</v>
      </c>
      <c r="V72" s="188">
        <v>1928287</v>
      </c>
      <c r="W72" s="189">
        <v>282703</v>
      </c>
      <c r="X72" s="123">
        <f>+V72/W72</f>
        <v>6.82089330498792</v>
      </c>
      <c r="Y72" s="30"/>
    </row>
    <row r="73" spans="1:27" s="31" customFormat="1" ht="18.75" thickBot="1">
      <c r="A73" s="35">
        <v>67</v>
      </c>
      <c r="B73" s="138"/>
      <c r="C73" s="126" t="s">
        <v>70</v>
      </c>
      <c r="D73" s="127">
        <v>38576</v>
      </c>
      <c r="E73" s="208" t="s">
        <v>7</v>
      </c>
      <c r="F73" s="126" t="s">
        <v>8</v>
      </c>
      <c r="G73" s="129">
        <v>79</v>
      </c>
      <c r="H73" s="129">
        <v>1</v>
      </c>
      <c r="I73" s="129">
        <v>28</v>
      </c>
      <c r="J73" s="209">
        <v>0</v>
      </c>
      <c r="K73" s="210">
        <v>0</v>
      </c>
      <c r="L73" s="209">
        <v>0</v>
      </c>
      <c r="M73" s="210">
        <v>0</v>
      </c>
      <c r="N73" s="209">
        <v>16</v>
      </c>
      <c r="O73" s="210">
        <v>3</v>
      </c>
      <c r="P73" s="211">
        <f>+J73+L73+N73</f>
        <v>16</v>
      </c>
      <c r="Q73" s="212">
        <f>+K73+M73+O73</f>
        <v>3</v>
      </c>
      <c r="R73" s="213">
        <f>IF(P73&lt;&gt;0,Q73/H73,"")</f>
        <v>3</v>
      </c>
      <c r="S73" s="214">
        <f>IF(P73&lt;&gt;0,P73/Q73,"")</f>
        <v>5.333333333333333</v>
      </c>
      <c r="T73" s="209">
        <v>52</v>
      </c>
      <c r="U73" s="215">
        <f>IF(T73&lt;&gt;0,-(T73-P73)/T73,"")</f>
        <v>-0.6923076923076923</v>
      </c>
      <c r="V73" s="209">
        <v>1210232.75</v>
      </c>
      <c r="W73" s="210">
        <v>172842</v>
      </c>
      <c r="X73" s="216">
        <f>V73/W73</f>
        <v>7.001959882435982</v>
      </c>
      <c r="Y73" s="30"/>
      <c r="AA73" s="30"/>
    </row>
    <row r="74" spans="1:30" s="8" customFormat="1" ht="19.5" thickBot="1">
      <c r="A74" s="75"/>
      <c r="B74" s="87"/>
      <c r="C74" s="88"/>
      <c r="D74" s="89"/>
      <c r="E74" s="89"/>
      <c r="F74" s="90"/>
      <c r="G74" s="85"/>
      <c r="H74" s="76"/>
      <c r="I74" s="76"/>
      <c r="J74" s="77"/>
      <c r="K74" s="78"/>
      <c r="L74" s="77"/>
      <c r="M74" s="78"/>
      <c r="N74" s="77"/>
      <c r="O74" s="78"/>
      <c r="P74" s="79"/>
      <c r="Q74" s="80"/>
      <c r="R74" s="81"/>
      <c r="S74" s="82"/>
      <c r="T74" s="77"/>
      <c r="U74" s="83"/>
      <c r="V74" s="77"/>
      <c r="W74" s="83"/>
      <c r="X74" s="84"/>
      <c r="Y74" s="6"/>
      <c r="Z74" s="7"/>
      <c r="AA74" s="6"/>
      <c r="AB74" s="6"/>
      <c r="AC74" s="6"/>
      <c r="AD74" s="6"/>
    </row>
    <row r="75" spans="1:30" s="14" customFormat="1" ht="15.75" thickBot="1">
      <c r="A75" s="18"/>
      <c r="B75" s="149" t="s">
        <v>21</v>
      </c>
      <c r="C75" s="150"/>
      <c r="D75" s="150"/>
      <c r="E75" s="150"/>
      <c r="F75" s="150"/>
      <c r="G75" s="86"/>
      <c r="H75" s="20">
        <f>SUM(H7:H74)</f>
        <v>1153</v>
      </c>
      <c r="I75" s="19"/>
      <c r="J75" s="21"/>
      <c r="K75" s="22"/>
      <c r="L75" s="21"/>
      <c r="M75" s="22"/>
      <c r="N75" s="21"/>
      <c r="O75" s="22"/>
      <c r="P75" s="21">
        <f>SUM(P7:P74)</f>
        <v>1388420.5</v>
      </c>
      <c r="Q75" s="22">
        <f>SUM(Q7:Q74)</f>
        <v>177711</v>
      </c>
      <c r="R75" s="23">
        <f>P75/H75</f>
        <v>1204.180832610581</v>
      </c>
      <c r="S75" s="24">
        <f>P75/Q75</f>
        <v>7.812799995498309</v>
      </c>
      <c r="T75" s="21"/>
      <c r="U75" s="25"/>
      <c r="V75" s="34"/>
      <c r="W75" s="26"/>
      <c r="X75" s="27"/>
      <c r="Z75" s="15"/>
      <c r="AD75" s="14" t="s">
        <v>22</v>
      </c>
    </row>
    <row r="76" spans="3:24" ht="18">
      <c r="C76" s="143" t="s">
        <v>139</v>
      </c>
      <c r="D76" s="143"/>
      <c r="E76" s="143"/>
      <c r="F76" s="143"/>
      <c r="G76" s="143"/>
      <c r="T76" s="151" t="s">
        <v>23</v>
      </c>
      <c r="U76" s="151"/>
      <c r="V76" s="151"/>
      <c r="W76" s="151"/>
      <c r="X76" s="151"/>
    </row>
    <row r="77" spans="3:24" ht="18">
      <c r="C77" s="144"/>
      <c r="D77" s="144"/>
      <c r="E77" s="144"/>
      <c r="F77" s="144"/>
      <c r="G77" s="144"/>
      <c r="T77" s="152"/>
      <c r="U77" s="152"/>
      <c r="V77" s="152"/>
      <c r="W77" s="152"/>
      <c r="X77" s="152"/>
    </row>
    <row r="78" spans="3:24" ht="18">
      <c r="C78" s="144"/>
      <c r="D78" s="144"/>
      <c r="E78" s="144"/>
      <c r="F78" s="144"/>
      <c r="G78" s="144"/>
      <c r="T78" s="152"/>
      <c r="U78" s="152"/>
      <c r="V78" s="152"/>
      <c r="W78" s="152"/>
      <c r="X78" s="152"/>
    </row>
    <row r="79" spans="20:24" ht="18">
      <c r="T79" s="137"/>
      <c r="U79" s="137"/>
      <c r="V79" s="137"/>
      <c r="W79" s="137"/>
      <c r="X79" s="137"/>
    </row>
    <row r="80" spans="1:24" ht="18">
      <c r="A80" s="145" t="s">
        <v>46</v>
      </c>
      <c r="B80" s="146"/>
      <c r="C80" s="146"/>
      <c r="D80" s="146"/>
      <c r="E80" s="146"/>
      <c r="F80" s="146"/>
      <c r="G80" s="146"/>
      <c r="H80" s="146"/>
      <c r="I80" s="146"/>
      <c r="J80" s="146"/>
      <c r="K80" s="146"/>
      <c r="L80" s="146"/>
      <c r="M80" s="146"/>
      <c r="N80" s="146"/>
      <c r="O80" s="146"/>
      <c r="P80" s="146"/>
      <c r="Q80" s="146"/>
      <c r="R80" s="146"/>
      <c r="S80" s="146"/>
      <c r="T80" s="146"/>
      <c r="U80" s="146"/>
      <c r="V80" s="146"/>
      <c r="W80" s="146"/>
      <c r="X80" s="146"/>
    </row>
    <row r="81" spans="1:24" ht="18">
      <c r="A81" s="146"/>
      <c r="B81" s="146"/>
      <c r="C81" s="146"/>
      <c r="D81" s="146"/>
      <c r="E81" s="146"/>
      <c r="F81" s="146"/>
      <c r="G81" s="146"/>
      <c r="H81" s="146"/>
      <c r="I81" s="146"/>
      <c r="J81" s="146"/>
      <c r="K81" s="146"/>
      <c r="L81" s="146"/>
      <c r="M81" s="146"/>
      <c r="N81" s="146"/>
      <c r="O81" s="146"/>
      <c r="P81" s="146"/>
      <c r="Q81" s="146"/>
      <c r="R81" s="146"/>
      <c r="S81" s="146"/>
      <c r="T81" s="146"/>
      <c r="U81" s="146"/>
      <c r="V81" s="146"/>
      <c r="W81" s="146"/>
      <c r="X81" s="146"/>
    </row>
    <row r="82" spans="1:24" ht="18">
      <c r="A82" s="146"/>
      <c r="B82" s="146"/>
      <c r="C82" s="146"/>
      <c r="D82" s="146"/>
      <c r="E82" s="146"/>
      <c r="F82" s="146"/>
      <c r="G82" s="146"/>
      <c r="H82" s="146"/>
      <c r="I82" s="146"/>
      <c r="J82" s="146"/>
      <c r="K82" s="146"/>
      <c r="L82" s="146"/>
      <c r="M82" s="146"/>
      <c r="N82" s="146"/>
      <c r="O82" s="146"/>
      <c r="P82" s="146"/>
      <c r="Q82" s="146"/>
      <c r="R82" s="146"/>
      <c r="S82" s="146"/>
      <c r="T82" s="146"/>
      <c r="U82" s="146"/>
      <c r="V82" s="146"/>
      <c r="W82" s="146"/>
      <c r="X82" s="146"/>
    </row>
    <row r="83" spans="1:24" ht="18">
      <c r="A83" s="146"/>
      <c r="B83" s="146"/>
      <c r="C83" s="146"/>
      <c r="D83" s="146"/>
      <c r="E83" s="146"/>
      <c r="F83" s="146"/>
      <c r="G83" s="146"/>
      <c r="H83" s="146"/>
      <c r="I83" s="146"/>
      <c r="J83" s="146"/>
      <c r="K83" s="146"/>
      <c r="L83" s="146"/>
      <c r="M83" s="146"/>
      <c r="N83" s="146"/>
      <c r="O83" s="146"/>
      <c r="P83" s="146"/>
      <c r="Q83" s="146"/>
      <c r="R83" s="146"/>
      <c r="S83" s="146"/>
      <c r="T83" s="146"/>
      <c r="U83" s="146"/>
      <c r="V83" s="146"/>
      <c r="W83" s="146"/>
      <c r="X83" s="146"/>
    </row>
    <row r="84" spans="1:30" ht="4.5" customHeight="1">
      <c r="A84" s="146"/>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AD84" s="5" t="s">
        <v>22</v>
      </c>
    </row>
  </sheetData>
  <mergeCells count="21">
    <mergeCell ref="I5:I6"/>
    <mergeCell ref="P5:S5"/>
    <mergeCell ref="A1:X1"/>
    <mergeCell ref="A2:X2"/>
    <mergeCell ref="O3:X3"/>
    <mergeCell ref="A4:X4"/>
    <mergeCell ref="G5:G6"/>
    <mergeCell ref="T5:U5"/>
    <mergeCell ref="L5:M5"/>
    <mergeCell ref="N5:O5"/>
    <mergeCell ref="H5:H6"/>
    <mergeCell ref="C76:G78"/>
    <mergeCell ref="A80:X84"/>
    <mergeCell ref="V5:X5"/>
    <mergeCell ref="B75:F75"/>
    <mergeCell ref="T76:X78"/>
    <mergeCell ref="C5:C6"/>
    <mergeCell ref="D5:D6"/>
    <mergeCell ref="E5:E6"/>
    <mergeCell ref="F5:F6"/>
    <mergeCell ref="J5:K5"/>
  </mergeCells>
  <printOptions/>
  <pageMargins left="0.4" right="0.22" top="1" bottom="1" header="0.5" footer="0.5"/>
  <pageSetup horizontalDpi="300" verticalDpi="300" orientation="portrait" paperSize="9" scale="35" r:id="rId2"/>
  <ignoredErrors>
    <ignoredError sqref="P8:S31 X8:X35 S46:U64 R39:R45 S39:U45 R46:R64 P65:Q65 R65 S38:U38 R38 X65:X67 X39:X64 P46:Q64 S65:U72 R69" formula="1"/>
    <ignoredError sqref="D23" twoDigitTextYear="1"/>
    <ignoredError sqref="V48:W67" unlockedFormula="1"/>
  </ignoredErrors>
  <drawing r:id="rId1"/>
</worksheet>
</file>

<file path=xl/worksheets/sheet2.xml><?xml version="1.0" encoding="utf-8"?>
<worksheet xmlns="http://schemas.openxmlformats.org/spreadsheetml/2006/main" xmlns:r="http://schemas.openxmlformats.org/officeDocument/2006/relationships">
  <dimension ref="A1:X28"/>
  <sheetViews>
    <sheetView zoomScale="76" zoomScaleNormal="76" workbookViewId="0" topLeftCell="A1">
      <selection activeCell="C3" sqref="C3"/>
    </sheetView>
  </sheetViews>
  <sheetFormatPr defaultColWidth="9.140625" defaultRowHeight="12.75"/>
  <cols>
    <col min="1" max="1" width="4.140625" style="16" bestFit="1" customWidth="1"/>
    <col min="2" max="2" width="1.7109375" style="9" customWidth="1"/>
    <col min="3" max="3" width="31.421875" style="5" bestFit="1" customWidth="1"/>
    <col min="4" max="4" width="9.8515625" style="5" hidden="1" customWidth="1"/>
    <col min="5" max="5" width="13.140625" style="5" bestFit="1" customWidth="1"/>
    <col min="6" max="6" width="15.421875" style="10" hidden="1" customWidth="1"/>
    <col min="7" max="7" width="6.28125" style="11" bestFit="1" customWidth="1"/>
    <col min="8" max="8" width="7.28125" style="11" hidden="1" customWidth="1"/>
    <col min="9" max="9" width="7.57421875" style="11" customWidth="1"/>
    <col min="10" max="10" width="12.140625" style="5" hidden="1" customWidth="1"/>
    <col min="11" max="11" width="9.00390625" style="5" hidden="1" customWidth="1"/>
    <col min="12" max="12" width="13.28125" style="5" hidden="1" customWidth="1"/>
    <col min="13" max="13" width="9.00390625" style="5" hidden="1" customWidth="1"/>
    <col min="14" max="14" width="13.28125" style="5" hidden="1" customWidth="1"/>
    <col min="15" max="15" width="7.140625" style="5" hidden="1" customWidth="1"/>
    <col min="16" max="16" width="14.28125" style="13" bestFit="1" customWidth="1"/>
    <col min="17" max="17" width="9.140625" style="5" bestFit="1" customWidth="1"/>
    <col min="18" max="18" width="8.7109375" style="5" hidden="1" customWidth="1"/>
    <col min="19" max="19" width="6.421875" style="5" hidden="1" customWidth="1"/>
    <col min="20" max="20" width="13.28125" style="12" hidden="1" customWidth="1"/>
    <col min="21" max="21" width="8.140625" style="5" hidden="1" customWidth="1"/>
    <col min="22" max="22" width="15.421875" style="12" bestFit="1" customWidth="1"/>
    <col min="23" max="23" width="11.421875" style="5" bestFit="1" customWidth="1"/>
    <col min="24" max="24" width="7.00390625" style="5" bestFit="1" customWidth="1"/>
    <col min="25" max="16384" width="38.57421875" style="5" customWidth="1"/>
  </cols>
  <sheetData>
    <row r="1" spans="1:24" s="66" customFormat="1" ht="19.5">
      <c r="A1" s="175" t="s">
        <v>41</v>
      </c>
      <c r="B1" s="176"/>
      <c r="C1" s="176"/>
      <c r="D1" s="176"/>
      <c r="E1" s="176"/>
      <c r="F1" s="176"/>
      <c r="G1" s="176"/>
      <c r="H1" s="176"/>
      <c r="I1" s="176"/>
      <c r="J1" s="176"/>
      <c r="K1" s="176"/>
      <c r="L1" s="176"/>
      <c r="M1" s="176"/>
      <c r="N1" s="176"/>
      <c r="O1" s="176"/>
      <c r="P1" s="176"/>
      <c r="Q1" s="176"/>
      <c r="R1" s="176"/>
      <c r="S1" s="176"/>
      <c r="T1" s="176"/>
      <c r="U1" s="176"/>
      <c r="V1" s="176"/>
      <c r="W1" s="176"/>
      <c r="X1" s="177"/>
    </row>
    <row r="2" spans="1:24" s="66" customFormat="1" ht="19.5">
      <c r="A2" s="178" t="s">
        <v>37</v>
      </c>
      <c r="B2" s="179"/>
      <c r="C2" s="179"/>
      <c r="D2" s="179"/>
      <c r="E2" s="179"/>
      <c r="F2" s="179"/>
      <c r="G2" s="179"/>
      <c r="H2" s="179"/>
      <c r="I2" s="179"/>
      <c r="J2" s="179"/>
      <c r="K2" s="179"/>
      <c r="L2" s="179"/>
      <c r="M2" s="179"/>
      <c r="N2" s="179"/>
      <c r="O2" s="179"/>
      <c r="P2" s="179"/>
      <c r="Q2" s="179"/>
      <c r="R2" s="179"/>
      <c r="S2" s="179"/>
      <c r="T2" s="179"/>
      <c r="U2" s="179"/>
      <c r="V2" s="179"/>
      <c r="W2" s="179"/>
      <c r="X2" s="180"/>
    </row>
    <row r="3" spans="1:24" s="66" customFormat="1" ht="20.25" thickBot="1">
      <c r="A3" s="67"/>
      <c r="B3" s="68"/>
      <c r="C3" s="102" t="s">
        <v>40</v>
      </c>
      <c r="D3" s="183" t="s">
        <v>140</v>
      </c>
      <c r="E3" s="184"/>
      <c r="F3" s="184"/>
      <c r="G3" s="184"/>
      <c r="H3" s="184"/>
      <c r="I3" s="184"/>
      <c r="J3" s="184"/>
      <c r="K3" s="184"/>
      <c r="L3" s="184"/>
      <c r="M3" s="184"/>
      <c r="N3" s="185"/>
      <c r="O3" s="185"/>
      <c r="P3" s="185"/>
      <c r="Q3" s="185"/>
      <c r="R3" s="185"/>
      <c r="S3" s="185"/>
      <c r="T3" s="185"/>
      <c r="U3" s="185"/>
      <c r="V3" s="185"/>
      <c r="W3" s="185"/>
      <c r="X3" s="186"/>
    </row>
    <row r="4" spans="1:24" s="58" customFormat="1" ht="18">
      <c r="A4" s="69"/>
      <c r="B4" s="57"/>
      <c r="C4" s="181" t="s">
        <v>0</v>
      </c>
      <c r="D4" s="182" t="s">
        <v>12</v>
      </c>
      <c r="E4" s="182" t="s">
        <v>1</v>
      </c>
      <c r="F4" s="182" t="s">
        <v>34</v>
      </c>
      <c r="G4" s="174" t="s">
        <v>13</v>
      </c>
      <c r="H4" s="174" t="s">
        <v>14</v>
      </c>
      <c r="I4" s="174" t="s">
        <v>15</v>
      </c>
      <c r="J4" s="173" t="s">
        <v>2</v>
      </c>
      <c r="K4" s="173"/>
      <c r="L4" s="173" t="s">
        <v>3</v>
      </c>
      <c r="M4" s="173"/>
      <c r="N4" s="173" t="s">
        <v>4</v>
      </c>
      <c r="O4" s="173"/>
      <c r="P4" s="173" t="s">
        <v>16</v>
      </c>
      <c r="Q4" s="173"/>
      <c r="R4" s="173"/>
      <c r="S4" s="173"/>
      <c r="T4" s="173" t="s">
        <v>17</v>
      </c>
      <c r="U4" s="173"/>
      <c r="V4" s="173" t="s">
        <v>18</v>
      </c>
      <c r="W4" s="173"/>
      <c r="X4" s="187"/>
    </row>
    <row r="5" spans="1:24" s="58" customFormat="1" ht="27.75" thickBot="1">
      <c r="A5" s="70"/>
      <c r="B5" s="59"/>
      <c r="C5" s="154"/>
      <c r="D5" s="142"/>
      <c r="E5" s="156"/>
      <c r="F5" s="156"/>
      <c r="G5" s="170"/>
      <c r="H5" s="170"/>
      <c r="I5" s="170"/>
      <c r="J5" s="62" t="s">
        <v>11</v>
      </c>
      <c r="K5" s="62" t="s">
        <v>6</v>
      </c>
      <c r="L5" s="62" t="s">
        <v>11</v>
      </c>
      <c r="M5" s="62" t="s">
        <v>6</v>
      </c>
      <c r="N5" s="62" t="s">
        <v>11</v>
      </c>
      <c r="O5" s="62" t="s">
        <v>6</v>
      </c>
      <c r="P5" s="60" t="s">
        <v>11</v>
      </c>
      <c r="Q5" s="60" t="s">
        <v>6</v>
      </c>
      <c r="R5" s="61" t="s">
        <v>19</v>
      </c>
      <c r="S5" s="61" t="s">
        <v>20</v>
      </c>
      <c r="T5" s="63" t="s">
        <v>11</v>
      </c>
      <c r="U5" s="64" t="s">
        <v>5</v>
      </c>
      <c r="V5" s="63" t="s">
        <v>11</v>
      </c>
      <c r="W5" s="62" t="s">
        <v>6</v>
      </c>
      <c r="X5" s="65" t="s">
        <v>20</v>
      </c>
    </row>
    <row r="6" spans="1:24" s="3" customFormat="1" ht="18">
      <c r="A6" s="71">
        <v>1</v>
      </c>
      <c r="B6" s="52"/>
      <c r="C6" s="116" t="s">
        <v>102</v>
      </c>
      <c r="D6" s="117">
        <v>38940</v>
      </c>
      <c r="E6" s="116" t="s">
        <v>9</v>
      </c>
      <c r="F6" s="118" t="s">
        <v>30</v>
      </c>
      <c r="G6" s="119">
        <v>80</v>
      </c>
      <c r="H6" s="119">
        <v>120</v>
      </c>
      <c r="I6" s="119">
        <v>1</v>
      </c>
      <c r="J6" s="205">
        <v>65264</v>
      </c>
      <c r="K6" s="206">
        <v>6588</v>
      </c>
      <c r="L6" s="205">
        <v>77910</v>
      </c>
      <c r="M6" s="206">
        <v>8087</v>
      </c>
      <c r="N6" s="205">
        <v>91877</v>
      </c>
      <c r="O6" s="206">
        <v>9575</v>
      </c>
      <c r="P6" s="207">
        <f>+N6+L6+J6</f>
        <v>235051</v>
      </c>
      <c r="Q6" s="206">
        <f>+O6+M6+K6</f>
        <v>24250</v>
      </c>
      <c r="R6" s="206">
        <f>+Q6/H6</f>
        <v>202.08333333333334</v>
      </c>
      <c r="S6" s="120">
        <f>+P6/Q6</f>
        <v>9.69282474226804</v>
      </c>
      <c r="T6" s="205"/>
      <c r="U6" s="121"/>
      <c r="V6" s="205">
        <v>235051</v>
      </c>
      <c r="W6" s="206">
        <v>24250</v>
      </c>
      <c r="X6" s="122">
        <f>+V6/W6</f>
        <v>9.69282474226804</v>
      </c>
    </row>
    <row r="7" spans="1:24" s="28" customFormat="1" ht="18">
      <c r="A7" s="71">
        <v>2</v>
      </c>
      <c r="B7" s="53"/>
      <c r="C7" s="103" t="s">
        <v>89</v>
      </c>
      <c r="D7" s="104">
        <v>38933</v>
      </c>
      <c r="E7" s="109" t="s">
        <v>7</v>
      </c>
      <c r="F7" s="103" t="s">
        <v>8</v>
      </c>
      <c r="G7" s="106">
        <v>55</v>
      </c>
      <c r="H7" s="106">
        <v>56</v>
      </c>
      <c r="I7" s="106">
        <v>2</v>
      </c>
      <c r="J7" s="191">
        <v>51361.5</v>
      </c>
      <c r="K7" s="192">
        <v>5840</v>
      </c>
      <c r="L7" s="191">
        <v>79951.5</v>
      </c>
      <c r="M7" s="192">
        <v>9037</v>
      </c>
      <c r="N7" s="191">
        <v>95052.5</v>
      </c>
      <c r="O7" s="192">
        <v>10742</v>
      </c>
      <c r="P7" s="193">
        <f>+J7+L7+N7</f>
        <v>226365.5</v>
      </c>
      <c r="Q7" s="194">
        <f>+K7+M7+O7</f>
        <v>25619</v>
      </c>
      <c r="R7" s="195">
        <f>IF(P7&lt;&gt;0,Q7/H7,"")</f>
        <v>457.48214285714283</v>
      </c>
      <c r="S7" s="110">
        <f>IF(P7&lt;&gt;0,P7/Q7,"")</f>
        <v>8.83584449041727</v>
      </c>
      <c r="T7" s="191">
        <v>338013</v>
      </c>
      <c r="U7" s="111">
        <f>IF(T7&lt;&gt;0,-(T7-P7)/T7,"")</f>
        <v>-0.3303053432856133</v>
      </c>
      <c r="V7" s="191">
        <v>787526</v>
      </c>
      <c r="W7" s="192">
        <v>90974</v>
      </c>
      <c r="X7" s="124">
        <f>V7/W7</f>
        <v>8.656605183898696</v>
      </c>
    </row>
    <row r="8" spans="1:24" s="28" customFormat="1" ht="18">
      <c r="A8" s="71">
        <v>3</v>
      </c>
      <c r="B8" s="53"/>
      <c r="C8" s="103" t="s">
        <v>83</v>
      </c>
      <c r="D8" s="104">
        <v>38912</v>
      </c>
      <c r="E8" s="103" t="s">
        <v>9</v>
      </c>
      <c r="F8" s="105" t="s">
        <v>27</v>
      </c>
      <c r="G8" s="106">
        <v>162</v>
      </c>
      <c r="H8" s="106">
        <v>180</v>
      </c>
      <c r="I8" s="106">
        <v>5</v>
      </c>
      <c r="J8" s="188">
        <v>53309</v>
      </c>
      <c r="K8" s="189">
        <v>8033</v>
      </c>
      <c r="L8" s="188">
        <v>75745</v>
      </c>
      <c r="M8" s="189">
        <v>10394</v>
      </c>
      <c r="N8" s="188">
        <v>94595</v>
      </c>
      <c r="O8" s="189">
        <v>13145</v>
      </c>
      <c r="P8" s="190">
        <f aca="true" t="shared" si="0" ref="P8:Q10">+N8+L8+J8</f>
        <v>223649</v>
      </c>
      <c r="Q8" s="189">
        <f t="shared" si="0"/>
        <v>31572</v>
      </c>
      <c r="R8" s="189">
        <f>+Q8/H8</f>
        <v>175.4</v>
      </c>
      <c r="S8" s="107">
        <f>+P8/Q8</f>
        <v>7.083776764221462</v>
      </c>
      <c r="T8" s="188">
        <v>346530</v>
      </c>
      <c r="U8" s="108">
        <f>(+T8-P8)/T8</f>
        <v>0.35460421897094047</v>
      </c>
      <c r="V8" s="188">
        <v>6447748</v>
      </c>
      <c r="W8" s="189">
        <v>868880</v>
      </c>
      <c r="X8" s="123">
        <f>+V8/W8</f>
        <v>7.420757757112605</v>
      </c>
    </row>
    <row r="9" spans="1:24" s="31" customFormat="1" ht="18">
      <c r="A9" s="71">
        <v>4</v>
      </c>
      <c r="B9" s="54"/>
      <c r="C9" s="103" t="s">
        <v>90</v>
      </c>
      <c r="D9" s="104">
        <v>38933</v>
      </c>
      <c r="E9" s="103" t="s">
        <v>9</v>
      </c>
      <c r="F9" s="105" t="s">
        <v>27</v>
      </c>
      <c r="G9" s="106">
        <v>103</v>
      </c>
      <c r="H9" s="106">
        <v>130</v>
      </c>
      <c r="I9" s="106">
        <v>2</v>
      </c>
      <c r="J9" s="188">
        <v>39426</v>
      </c>
      <c r="K9" s="189">
        <v>5336</v>
      </c>
      <c r="L9" s="188">
        <v>52112</v>
      </c>
      <c r="M9" s="189">
        <v>6700</v>
      </c>
      <c r="N9" s="188">
        <v>64320</v>
      </c>
      <c r="O9" s="189">
        <v>8261</v>
      </c>
      <c r="P9" s="190">
        <f t="shared" si="0"/>
        <v>155858</v>
      </c>
      <c r="Q9" s="189">
        <f t="shared" si="0"/>
        <v>20297</v>
      </c>
      <c r="R9" s="189">
        <f>+Q9/H9</f>
        <v>156.13076923076923</v>
      </c>
      <c r="S9" s="107">
        <f>+P9/Q9</f>
        <v>7.678868798344583</v>
      </c>
      <c r="T9" s="188">
        <v>283194</v>
      </c>
      <c r="U9" s="108">
        <f>(+T9-P9)/T9</f>
        <v>0.4496422946813845</v>
      </c>
      <c r="V9" s="188">
        <v>650864</v>
      </c>
      <c r="W9" s="189">
        <v>87544</v>
      </c>
      <c r="X9" s="123">
        <f>+V9/W9</f>
        <v>7.434707118706022</v>
      </c>
    </row>
    <row r="10" spans="1:24" s="32" customFormat="1" ht="18">
      <c r="A10" s="71">
        <v>5</v>
      </c>
      <c r="B10" s="54"/>
      <c r="C10" s="103" t="s">
        <v>91</v>
      </c>
      <c r="D10" s="104">
        <v>38926</v>
      </c>
      <c r="E10" s="103" t="s">
        <v>9</v>
      </c>
      <c r="F10" s="105" t="s">
        <v>30</v>
      </c>
      <c r="G10" s="106">
        <v>84</v>
      </c>
      <c r="H10" s="106">
        <v>85</v>
      </c>
      <c r="I10" s="106">
        <v>3</v>
      </c>
      <c r="J10" s="188">
        <v>29537</v>
      </c>
      <c r="K10" s="189">
        <v>3894</v>
      </c>
      <c r="L10" s="188">
        <v>39987</v>
      </c>
      <c r="M10" s="189">
        <v>5023</v>
      </c>
      <c r="N10" s="188">
        <v>56500</v>
      </c>
      <c r="O10" s="189">
        <v>7263</v>
      </c>
      <c r="P10" s="190">
        <f t="shared" si="0"/>
        <v>126024</v>
      </c>
      <c r="Q10" s="189">
        <f t="shared" si="0"/>
        <v>16180</v>
      </c>
      <c r="R10" s="189">
        <f>+Q10/H10</f>
        <v>190.35294117647058</v>
      </c>
      <c r="S10" s="107">
        <f>+P10/Q10</f>
        <v>7.788875154511743</v>
      </c>
      <c r="T10" s="188">
        <v>192278</v>
      </c>
      <c r="U10" s="108">
        <f>(+T10-P10)/T10</f>
        <v>0.3445740022259437</v>
      </c>
      <c r="V10" s="188">
        <v>1090465</v>
      </c>
      <c r="W10" s="189">
        <v>144230</v>
      </c>
      <c r="X10" s="123">
        <f>+V10/W10</f>
        <v>7.560597656520835</v>
      </c>
    </row>
    <row r="11" spans="1:24" s="32" customFormat="1" ht="18">
      <c r="A11" s="71">
        <v>6</v>
      </c>
      <c r="B11" s="54"/>
      <c r="C11" s="103" t="s">
        <v>76</v>
      </c>
      <c r="D11" s="104">
        <v>38919</v>
      </c>
      <c r="E11" s="109" t="s">
        <v>7</v>
      </c>
      <c r="F11" s="103" t="s">
        <v>8</v>
      </c>
      <c r="G11" s="106">
        <v>149</v>
      </c>
      <c r="H11" s="106">
        <v>116</v>
      </c>
      <c r="I11" s="106">
        <v>4</v>
      </c>
      <c r="J11" s="191">
        <v>15944</v>
      </c>
      <c r="K11" s="192">
        <v>2416</v>
      </c>
      <c r="L11" s="191">
        <v>25417</v>
      </c>
      <c r="M11" s="192">
        <v>3139</v>
      </c>
      <c r="N11" s="191">
        <v>25116.5</v>
      </c>
      <c r="O11" s="192">
        <v>3661</v>
      </c>
      <c r="P11" s="193">
        <f>+J11+L11+N11</f>
        <v>66477.5</v>
      </c>
      <c r="Q11" s="194">
        <f>+K11+M11+O11</f>
        <v>9216</v>
      </c>
      <c r="R11" s="195">
        <f>IF(P11&lt;&gt;0,Q11/H11,"")</f>
        <v>79.44827586206897</v>
      </c>
      <c r="S11" s="110">
        <f>IF(P11&lt;&gt;0,P11/Q11,"")</f>
        <v>7.213270399305555</v>
      </c>
      <c r="T11" s="191">
        <v>131996.5</v>
      </c>
      <c r="U11" s="111">
        <f>IF(T11&lt;&gt;0,-(T11-P11)/T11,"")</f>
        <v>-0.49636922191118704</v>
      </c>
      <c r="V11" s="191">
        <v>1627161.5</v>
      </c>
      <c r="W11" s="192">
        <v>212678</v>
      </c>
      <c r="X11" s="124">
        <f>V11/W11</f>
        <v>7.650821899773367</v>
      </c>
    </row>
    <row r="12" spans="1:24" s="32" customFormat="1" ht="18">
      <c r="A12" s="71">
        <v>7</v>
      </c>
      <c r="B12" s="54"/>
      <c r="C12" s="105" t="s">
        <v>103</v>
      </c>
      <c r="D12" s="112">
        <v>38940</v>
      </c>
      <c r="E12" s="105" t="s">
        <v>77</v>
      </c>
      <c r="F12" s="105" t="s">
        <v>36</v>
      </c>
      <c r="G12" s="113">
        <v>40</v>
      </c>
      <c r="H12" s="113">
        <v>40</v>
      </c>
      <c r="I12" s="113">
        <v>1</v>
      </c>
      <c r="J12" s="188">
        <v>14457.5</v>
      </c>
      <c r="K12" s="189">
        <v>1793</v>
      </c>
      <c r="L12" s="188">
        <v>22189</v>
      </c>
      <c r="M12" s="189">
        <v>2669</v>
      </c>
      <c r="N12" s="188">
        <v>29089</v>
      </c>
      <c r="O12" s="189">
        <v>3390</v>
      </c>
      <c r="P12" s="190">
        <f>J12+L12+N12</f>
        <v>65735.5</v>
      </c>
      <c r="Q12" s="189">
        <f>K12+M12+O12</f>
        <v>7852</v>
      </c>
      <c r="R12" s="196">
        <f>Q12/H12</f>
        <v>196.3</v>
      </c>
      <c r="S12" s="197">
        <f>P12/Q12</f>
        <v>8.371816097809475</v>
      </c>
      <c r="T12" s="188"/>
      <c r="U12" s="108"/>
      <c r="V12" s="188">
        <v>65735.5</v>
      </c>
      <c r="W12" s="189">
        <v>7852</v>
      </c>
      <c r="X12" s="125">
        <f>V12/W12</f>
        <v>8.371816097809475</v>
      </c>
    </row>
    <row r="13" spans="1:24" s="32" customFormat="1" ht="18">
      <c r="A13" s="71">
        <v>8</v>
      </c>
      <c r="B13" s="54"/>
      <c r="C13" s="103" t="s">
        <v>92</v>
      </c>
      <c r="D13" s="104">
        <v>38933</v>
      </c>
      <c r="E13" s="109" t="s">
        <v>7</v>
      </c>
      <c r="F13" s="103" t="s">
        <v>29</v>
      </c>
      <c r="G13" s="106">
        <v>47</v>
      </c>
      <c r="H13" s="106">
        <v>47</v>
      </c>
      <c r="I13" s="106">
        <v>2</v>
      </c>
      <c r="J13" s="191">
        <v>13817</v>
      </c>
      <c r="K13" s="192">
        <v>1767</v>
      </c>
      <c r="L13" s="191">
        <v>22494</v>
      </c>
      <c r="M13" s="192">
        <v>2726</v>
      </c>
      <c r="N13" s="191">
        <v>25431.5</v>
      </c>
      <c r="O13" s="192">
        <v>3094</v>
      </c>
      <c r="P13" s="193">
        <f>+J13+L13+N13</f>
        <v>61742.5</v>
      </c>
      <c r="Q13" s="194">
        <f>+K13+M13+O13</f>
        <v>7587</v>
      </c>
      <c r="R13" s="195">
        <f>IF(P13&lt;&gt;0,Q13/H13,"")</f>
        <v>161.4255319148936</v>
      </c>
      <c r="S13" s="110">
        <f>IF(P13&lt;&gt;0,P13/Q13,"")</f>
        <v>8.137933306972453</v>
      </c>
      <c r="T13" s="191">
        <v>98891</v>
      </c>
      <c r="U13" s="111">
        <f>IF(T13&lt;&gt;0,-(T13-P13)/T13,"")</f>
        <v>-0.37565096924897107</v>
      </c>
      <c r="V13" s="191">
        <v>229977</v>
      </c>
      <c r="W13" s="192">
        <v>28985</v>
      </c>
      <c r="X13" s="124">
        <f>V13/W13</f>
        <v>7.9343453510436435</v>
      </c>
    </row>
    <row r="14" spans="1:24" s="32" customFormat="1" ht="18">
      <c r="A14" s="71">
        <v>9</v>
      </c>
      <c r="B14" s="54"/>
      <c r="C14" s="103" t="s">
        <v>93</v>
      </c>
      <c r="D14" s="104">
        <v>38933</v>
      </c>
      <c r="E14" s="103" t="s">
        <v>65</v>
      </c>
      <c r="F14" s="103" t="s">
        <v>69</v>
      </c>
      <c r="G14" s="106">
        <v>47</v>
      </c>
      <c r="H14" s="106">
        <v>47</v>
      </c>
      <c r="I14" s="106">
        <v>2</v>
      </c>
      <c r="J14" s="191">
        <v>13238</v>
      </c>
      <c r="K14" s="192">
        <v>1630</v>
      </c>
      <c r="L14" s="191">
        <v>19647.5</v>
      </c>
      <c r="M14" s="192">
        <v>2329</v>
      </c>
      <c r="N14" s="191">
        <v>28291.5</v>
      </c>
      <c r="O14" s="192">
        <v>3336</v>
      </c>
      <c r="P14" s="193">
        <f>J14+L14+N14</f>
        <v>61177</v>
      </c>
      <c r="Q14" s="194">
        <f>K14+M14+O14</f>
        <v>7295</v>
      </c>
      <c r="R14" s="195">
        <f>IF(P14&lt;&gt;0,Q14/H14,"")</f>
        <v>155.2127659574468</v>
      </c>
      <c r="S14" s="110">
        <f>IF(P14&lt;&gt;0,P14/Q14,"")</f>
        <v>8.38615490061686</v>
      </c>
      <c r="T14" s="191">
        <v>97091.5</v>
      </c>
      <c r="U14" s="111">
        <f>IF(T14&lt;&gt;0,-(T14-P14)/T14,"")</f>
        <v>-0.3699036475901598</v>
      </c>
      <c r="V14" s="198">
        <f>152478+61177</f>
        <v>213655</v>
      </c>
      <c r="W14" s="196">
        <f>19117+7295</f>
        <v>26412</v>
      </c>
      <c r="X14" s="124">
        <f>IF(V14&lt;&gt;0,V14/W14,"")</f>
        <v>8.089315462668484</v>
      </c>
    </row>
    <row r="15" spans="1:24" s="32" customFormat="1" ht="18.75" thickBot="1">
      <c r="A15" s="71">
        <v>10</v>
      </c>
      <c r="B15" s="55"/>
      <c r="C15" s="126" t="s">
        <v>104</v>
      </c>
      <c r="D15" s="127">
        <v>38940</v>
      </c>
      <c r="E15" s="208" t="s">
        <v>7</v>
      </c>
      <c r="F15" s="126" t="s">
        <v>96</v>
      </c>
      <c r="G15" s="129">
        <v>31</v>
      </c>
      <c r="H15" s="129">
        <v>31</v>
      </c>
      <c r="I15" s="129">
        <v>1</v>
      </c>
      <c r="J15" s="209">
        <v>13380.5</v>
      </c>
      <c r="K15" s="210">
        <v>1576</v>
      </c>
      <c r="L15" s="209">
        <v>19020</v>
      </c>
      <c r="M15" s="210">
        <v>2191</v>
      </c>
      <c r="N15" s="209">
        <v>27609.5</v>
      </c>
      <c r="O15" s="210">
        <v>3209</v>
      </c>
      <c r="P15" s="211">
        <f>+J15+L15+N15</f>
        <v>60010</v>
      </c>
      <c r="Q15" s="212">
        <f>+K15+M15+O15</f>
        <v>6976</v>
      </c>
      <c r="R15" s="213">
        <f>IF(P15&lt;&gt;0,Q15/H15,"")</f>
        <v>225.03225806451613</v>
      </c>
      <c r="S15" s="214">
        <f>IF(P15&lt;&gt;0,P15/Q15,"")</f>
        <v>8.602350917431192</v>
      </c>
      <c r="T15" s="209"/>
      <c r="U15" s="215"/>
      <c r="V15" s="209">
        <v>60010</v>
      </c>
      <c r="W15" s="210">
        <v>6976</v>
      </c>
      <c r="X15" s="216">
        <f>V15/W15</f>
        <v>8.602350917431192</v>
      </c>
    </row>
    <row r="16" spans="1:24" s="32" customFormat="1" ht="18">
      <c r="A16" s="71">
        <v>11</v>
      </c>
      <c r="B16" s="141"/>
      <c r="C16" s="130" t="s">
        <v>50</v>
      </c>
      <c r="D16" s="131">
        <v>38821</v>
      </c>
      <c r="E16" s="130" t="s">
        <v>77</v>
      </c>
      <c r="F16" s="130" t="s">
        <v>26</v>
      </c>
      <c r="G16" s="132">
        <v>118</v>
      </c>
      <c r="H16" s="132">
        <v>18</v>
      </c>
      <c r="I16" s="132">
        <v>18</v>
      </c>
      <c r="J16" s="217">
        <v>4187</v>
      </c>
      <c r="K16" s="218">
        <v>994</v>
      </c>
      <c r="L16" s="217">
        <v>6439</v>
      </c>
      <c r="M16" s="218">
        <v>1526</v>
      </c>
      <c r="N16" s="217">
        <v>7619</v>
      </c>
      <c r="O16" s="218">
        <v>1739</v>
      </c>
      <c r="P16" s="219">
        <f>SUM(J16+L16+N16)</f>
        <v>18245</v>
      </c>
      <c r="Q16" s="218">
        <f>SUM(K16+M16+O16)</f>
        <v>4259</v>
      </c>
      <c r="R16" s="220">
        <f>Q16/H16</f>
        <v>236.61111111111111</v>
      </c>
      <c r="S16" s="221">
        <f>P16/Q16</f>
        <v>4.283869452923222</v>
      </c>
      <c r="T16" s="217">
        <v>8230.5</v>
      </c>
      <c r="U16" s="222">
        <f>IF(T16&lt;&gt;0,-(T16-P16)/T16,"")</f>
        <v>1.2167547536601664</v>
      </c>
      <c r="V16" s="217">
        <v>6166895</v>
      </c>
      <c r="W16" s="218">
        <v>936356</v>
      </c>
      <c r="X16" s="133">
        <f>V16/W16</f>
        <v>6.586058080473666</v>
      </c>
    </row>
    <row r="17" spans="1:24" s="32" customFormat="1" ht="18">
      <c r="A17" s="71">
        <v>12</v>
      </c>
      <c r="B17" s="54"/>
      <c r="C17" s="199" t="s">
        <v>105</v>
      </c>
      <c r="D17" s="112">
        <v>38940</v>
      </c>
      <c r="E17" s="199" t="s">
        <v>44</v>
      </c>
      <c r="F17" s="199" t="s">
        <v>63</v>
      </c>
      <c r="G17" s="200">
        <v>8</v>
      </c>
      <c r="H17" s="200">
        <v>8</v>
      </c>
      <c r="I17" s="200">
        <v>1</v>
      </c>
      <c r="J17" s="188">
        <v>1713.5</v>
      </c>
      <c r="K17" s="189">
        <v>219</v>
      </c>
      <c r="L17" s="188">
        <v>5854</v>
      </c>
      <c r="M17" s="189">
        <v>491</v>
      </c>
      <c r="N17" s="188">
        <v>6241</v>
      </c>
      <c r="O17" s="189">
        <v>589</v>
      </c>
      <c r="P17" s="190">
        <f>SUM(J17+L17+N17)</f>
        <v>13808.5</v>
      </c>
      <c r="Q17" s="189">
        <f>SUM(K17+M17+O17)</f>
        <v>1299</v>
      </c>
      <c r="R17" s="189">
        <f>+Q17/H17</f>
        <v>162.375</v>
      </c>
      <c r="S17" s="107">
        <f>+P17/Q17</f>
        <v>10.630100076982295</v>
      </c>
      <c r="T17" s="188"/>
      <c r="U17" s="108"/>
      <c r="V17" s="188">
        <v>13808.8</v>
      </c>
      <c r="W17" s="189">
        <v>1299</v>
      </c>
      <c r="X17" s="125">
        <f>V17/W17</f>
        <v>10.63033102386451</v>
      </c>
    </row>
    <row r="18" spans="1:24" s="32" customFormat="1" ht="18">
      <c r="A18" s="71">
        <v>13</v>
      </c>
      <c r="B18" s="54"/>
      <c r="C18" s="105" t="s">
        <v>106</v>
      </c>
      <c r="D18" s="112">
        <v>38926</v>
      </c>
      <c r="E18" s="105" t="s">
        <v>10</v>
      </c>
      <c r="F18" s="105" t="s">
        <v>30</v>
      </c>
      <c r="G18" s="113">
        <v>21</v>
      </c>
      <c r="H18" s="113">
        <v>21</v>
      </c>
      <c r="I18" s="113">
        <v>3</v>
      </c>
      <c r="J18" s="188">
        <v>1372</v>
      </c>
      <c r="K18" s="189">
        <v>248</v>
      </c>
      <c r="L18" s="188">
        <v>2629</v>
      </c>
      <c r="M18" s="189">
        <v>444</v>
      </c>
      <c r="N18" s="188">
        <v>4126</v>
      </c>
      <c r="O18" s="189">
        <v>679</v>
      </c>
      <c r="P18" s="190">
        <f>J18+L18+N18</f>
        <v>8127</v>
      </c>
      <c r="Q18" s="189">
        <f>K18+M18+O18</f>
        <v>1371</v>
      </c>
      <c r="R18" s="189">
        <f>+Q18/H18</f>
        <v>65.28571428571429</v>
      </c>
      <c r="S18" s="107">
        <f>+P18/Q18</f>
        <v>5.927789934354486</v>
      </c>
      <c r="T18" s="188">
        <v>9916</v>
      </c>
      <c r="U18" s="108">
        <f>(+T18-P18)/T18</f>
        <v>0.18041549011698266</v>
      </c>
      <c r="V18" s="188">
        <v>88599.5</v>
      </c>
      <c r="W18" s="189">
        <v>11251</v>
      </c>
      <c r="X18" s="123">
        <f>+V18/W18</f>
        <v>7.874811127899743</v>
      </c>
    </row>
    <row r="19" spans="1:24" s="32" customFormat="1" ht="18">
      <c r="A19" s="71">
        <v>14</v>
      </c>
      <c r="B19" s="54"/>
      <c r="C19" s="105" t="s">
        <v>107</v>
      </c>
      <c r="D19" s="112">
        <v>38898</v>
      </c>
      <c r="E19" s="201" t="s">
        <v>108</v>
      </c>
      <c r="F19" s="105" t="s">
        <v>109</v>
      </c>
      <c r="G19" s="113">
        <v>47</v>
      </c>
      <c r="H19" s="113">
        <v>21</v>
      </c>
      <c r="I19" s="113">
        <v>7</v>
      </c>
      <c r="J19" s="202">
        <v>1558</v>
      </c>
      <c r="K19" s="196">
        <v>303</v>
      </c>
      <c r="L19" s="202">
        <v>1637.5</v>
      </c>
      <c r="M19" s="196">
        <v>317</v>
      </c>
      <c r="N19" s="202">
        <v>2542.5</v>
      </c>
      <c r="O19" s="196">
        <v>474</v>
      </c>
      <c r="P19" s="203">
        <f>J19+L19+N19</f>
        <v>5738</v>
      </c>
      <c r="Q19" s="196">
        <f>K19+M19+O19</f>
        <v>1094</v>
      </c>
      <c r="R19" s="196">
        <f>Q19/H19</f>
        <v>52.095238095238095</v>
      </c>
      <c r="S19" s="197">
        <f>P19/Q19</f>
        <v>5.244972577696527</v>
      </c>
      <c r="T19" s="202"/>
      <c r="U19" s="204"/>
      <c r="V19" s="202">
        <v>220932.5</v>
      </c>
      <c r="W19" s="196">
        <v>32837</v>
      </c>
      <c r="X19" s="125">
        <f aca="true" t="shared" si="1" ref="X19:X25">V19/W19</f>
        <v>6.728157261625605</v>
      </c>
    </row>
    <row r="20" spans="1:24" s="32" customFormat="1" ht="18">
      <c r="A20" s="71">
        <v>15</v>
      </c>
      <c r="B20" s="54"/>
      <c r="C20" s="103" t="s">
        <v>84</v>
      </c>
      <c r="D20" s="104">
        <v>38926</v>
      </c>
      <c r="E20" s="109" t="s">
        <v>7</v>
      </c>
      <c r="F20" s="103" t="s">
        <v>25</v>
      </c>
      <c r="G20" s="106">
        <v>40</v>
      </c>
      <c r="H20" s="106">
        <v>13</v>
      </c>
      <c r="I20" s="106">
        <v>3</v>
      </c>
      <c r="J20" s="191">
        <v>1246.5</v>
      </c>
      <c r="K20" s="192">
        <v>205</v>
      </c>
      <c r="L20" s="191">
        <v>1679</v>
      </c>
      <c r="M20" s="192">
        <v>230</v>
      </c>
      <c r="N20" s="191">
        <v>1985</v>
      </c>
      <c r="O20" s="192">
        <v>267</v>
      </c>
      <c r="P20" s="193">
        <f>+J20+L20+N20</f>
        <v>4910.5</v>
      </c>
      <c r="Q20" s="194">
        <f>+K20+M20+O20</f>
        <v>702</v>
      </c>
      <c r="R20" s="195">
        <f>IF(P20&lt;&gt;0,Q20/H20,"")</f>
        <v>54</v>
      </c>
      <c r="S20" s="110">
        <f>IF(P20&lt;&gt;0,P20/Q20,"")</f>
        <v>6.995014245014245</v>
      </c>
      <c r="T20" s="191">
        <v>18837.5</v>
      </c>
      <c r="U20" s="111">
        <f>IF(T20&lt;&gt;0,-(T20-P20)/T20,"")</f>
        <v>-0.7393231585932316</v>
      </c>
      <c r="V20" s="191">
        <v>129656.5</v>
      </c>
      <c r="W20" s="192">
        <v>16356</v>
      </c>
      <c r="X20" s="124">
        <f t="shared" si="1"/>
        <v>7.927152115431646</v>
      </c>
    </row>
    <row r="21" spans="1:24" s="32" customFormat="1" ht="18">
      <c r="A21" s="71">
        <v>16</v>
      </c>
      <c r="B21" s="54"/>
      <c r="C21" s="105" t="s">
        <v>110</v>
      </c>
      <c r="D21" s="112">
        <v>38891</v>
      </c>
      <c r="E21" s="201" t="s">
        <v>108</v>
      </c>
      <c r="F21" s="105" t="s">
        <v>69</v>
      </c>
      <c r="G21" s="113">
        <v>45</v>
      </c>
      <c r="H21" s="113">
        <v>18</v>
      </c>
      <c r="I21" s="113">
        <v>8</v>
      </c>
      <c r="J21" s="202">
        <v>1229</v>
      </c>
      <c r="K21" s="196">
        <v>242</v>
      </c>
      <c r="L21" s="202">
        <v>1322</v>
      </c>
      <c r="M21" s="196">
        <v>256</v>
      </c>
      <c r="N21" s="202">
        <v>1923.5</v>
      </c>
      <c r="O21" s="196">
        <v>372</v>
      </c>
      <c r="P21" s="203">
        <f>J21+L21+N21</f>
        <v>4474.5</v>
      </c>
      <c r="Q21" s="196">
        <f>K21+M21+O21</f>
        <v>870</v>
      </c>
      <c r="R21" s="196">
        <f>Q21/H21</f>
        <v>48.333333333333336</v>
      </c>
      <c r="S21" s="197">
        <f>P21/Q21</f>
        <v>5.143103448275862</v>
      </c>
      <c r="T21" s="202"/>
      <c r="U21" s="204"/>
      <c r="V21" s="202">
        <v>461623.5</v>
      </c>
      <c r="W21" s="196">
        <v>69711</v>
      </c>
      <c r="X21" s="125">
        <f t="shared" si="1"/>
        <v>6.621960666178939</v>
      </c>
    </row>
    <row r="22" spans="1:24" s="32" customFormat="1" ht="18">
      <c r="A22" s="71">
        <v>17</v>
      </c>
      <c r="B22" s="54"/>
      <c r="C22" s="105" t="s">
        <v>51</v>
      </c>
      <c r="D22" s="112" t="s">
        <v>78</v>
      </c>
      <c r="E22" s="105" t="s">
        <v>77</v>
      </c>
      <c r="F22" s="105" t="s">
        <v>39</v>
      </c>
      <c r="G22" s="113">
        <v>72</v>
      </c>
      <c r="H22" s="113">
        <v>6</v>
      </c>
      <c r="I22" s="113">
        <v>39</v>
      </c>
      <c r="J22" s="188">
        <v>1019</v>
      </c>
      <c r="K22" s="189">
        <v>323</v>
      </c>
      <c r="L22" s="188">
        <v>1023</v>
      </c>
      <c r="M22" s="189">
        <v>323</v>
      </c>
      <c r="N22" s="188">
        <v>1492.5</v>
      </c>
      <c r="O22" s="189">
        <v>443</v>
      </c>
      <c r="P22" s="190">
        <f>J22+L22+N22</f>
        <v>3534.5</v>
      </c>
      <c r="Q22" s="189">
        <f>K22+M22+O22</f>
        <v>1089</v>
      </c>
      <c r="R22" s="196">
        <f>Q22/H22</f>
        <v>181.5</v>
      </c>
      <c r="S22" s="197">
        <f>P22/Q22</f>
        <v>3.2456382001836546</v>
      </c>
      <c r="T22" s="188">
        <v>20681</v>
      </c>
      <c r="U22" s="111">
        <f>IF(T22&lt;&gt;0,-(T22-P22)/T22,"")</f>
        <v>-0.8290943377979788</v>
      </c>
      <c r="V22" s="188">
        <v>25277250.5</v>
      </c>
      <c r="W22" s="189">
        <v>3792223</v>
      </c>
      <c r="X22" s="125">
        <f t="shared" si="1"/>
        <v>6.6655495997993786</v>
      </c>
    </row>
    <row r="23" spans="1:24" s="32" customFormat="1" ht="18">
      <c r="A23" s="71">
        <v>18</v>
      </c>
      <c r="B23" s="54"/>
      <c r="C23" s="114" t="s">
        <v>72</v>
      </c>
      <c r="D23" s="104">
        <v>38709</v>
      </c>
      <c r="E23" s="114" t="s">
        <v>45</v>
      </c>
      <c r="F23" s="114" t="s">
        <v>73</v>
      </c>
      <c r="G23" s="115">
        <v>233</v>
      </c>
      <c r="H23" s="115">
        <v>2</v>
      </c>
      <c r="I23" s="115">
        <v>31</v>
      </c>
      <c r="J23" s="191">
        <v>1050</v>
      </c>
      <c r="K23" s="192">
        <v>350</v>
      </c>
      <c r="L23" s="191">
        <v>1050</v>
      </c>
      <c r="M23" s="192">
        <v>350</v>
      </c>
      <c r="N23" s="191">
        <v>1050</v>
      </c>
      <c r="O23" s="192">
        <v>350</v>
      </c>
      <c r="P23" s="193">
        <f>+J23+L23+N23</f>
        <v>3150</v>
      </c>
      <c r="Q23" s="194">
        <f>+K23+M23+O23</f>
        <v>1050</v>
      </c>
      <c r="R23" s="189">
        <f>+Q23/H23</f>
        <v>525</v>
      </c>
      <c r="S23" s="107">
        <f>+P23/Q23</f>
        <v>3</v>
      </c>
      <c r="T23" s="191">
        <v>2592</v>
      </c>
      <c r="U23" s="108">
        <f>(+T23-P23)/T23</f>
        <v>-0.2152777777777778</v>
      </c>
      <c r="V23" s="191">
        <v>17116045.5</v>
      </c>
      <c r="W23" s="192">
        <v>2600472</v>
      </c>
      <c r="X23" s="124">
        <f t="shared" si="1"/>
        <v>6.581899555157679</v>
      </c>
    </row>
    <row r="24" spans="1:24" s="32" customFormat="1" ht="18">
      <c r="A24" s="71">
        <v>19</v>
      </c>
      <c r="B24" s="54"/>
      <c r="C24" s="199" t="s">
        <v>62</v>
      </c>
      <c r="D24" s="112">
        <v>38898</v>
      </c>
      <c r="E24" s="199" t="s">
        <v>44</v>
      </c>
      <c r="F24" s="199" t="s">
        <v>63</v>
      </c>
      <c r="G24" s="200">
        <v>7</v>
      </c>
      <c r="H24" s="200">
        <v>7</v>
      </c>
      <c r="I24" s="200">
        <v>7</v>
      </c>
      <c r="J24" s="188">
        <v>404</v>
      </c>
      <c r="K24" s="189">
        <v>74</v>
      </c>
      <c r="L24" s="188">
        <v>971.5</v>
      </c>
      <c r="M24" s="189">
        <v>171</v>
      </c>
      <c r="N24" s="188">
        <v>1317</v>
      </c>
      <c r="O24" s="189">
        <v>225</v>
      </c>
      <c r="P24" s="190">
        <f>SUM(J24+L24+N24)</f>
        <v>2692.5</v>
      </c>
      <c r="Q24" s="189">
        <f>SUM(K24+M24+O24)</f>
        <v>470</v>
      </c>
      <c r="R24" s="189">
        <f>+Q24/H24</f>
        <v>67.14285714285714</v>
      </c>
      <c r="S24" s="107">
        <f>+P24/Q24</f>
        <v>5.7287234042553195</v>
      </c>
      <c r="T24" s="188"/>
      <c r="U24" s="108"/>
      <c r="V24" s="188">
        <v>107997</v>
      </c>
      <c r="W24" s="189">
        <v>14503</v>
      </c>
      <c r="X24" s="125">
        <f t="shared" si="1"/>
        <v>7.4465283044887265</v>
      </c>
    </row>
    <row r="25" spans="1:24" s="32" customFormat="1" ht="18.75" thickBot="1">
      <c r="A25" s="71">
        <v>20</v>
      </c>
      <c r="B25" s="55"/>
      <c r="C25" s="128" t="s">
        <v>74</v>
      </c>
      <c r="D25" s="134">
        <v>38912</v>
      </c>
      <c r="E25" s="128" t="s">
        <v>77</v>
      </c>
      <c r="F25" s="128" t="s">
        <v>26</v>
      </c>
      <c r="G25" s="135">
        <v>15</v>
      </c>
      <c r="H25" s="135">
        <v>15</v>
      </c>
      <c r="I25" s="135">
        <v>5</v>
      </c>
      <c r="J25" s="223">
        <v>686</v>
      </c>
      <c r="K25" s="224">
        <v>115</v>
      </c>
      <c r="L25" s="223">
        <v>987</v>
      </c>
      <c r="M25" s="224">
        <v>173</v>
      </c>
      <c r="N25" s="223">
        <v>1012</v>
      </c>
      <c r="O25" s="224">
        <v>188</v>
      </c>
      <c r="P25" s="225">
        <f>J25+L25+N25</f>
        <v>2685</v>
      </c>
      <c r="Q25" s="224">
        <f>K25+M25+O25</f>
        <v>476</v>
      </c>
      <c r="R25" s="226">
        <f>Q25/H25</f>
        <v>31.733333333333334</v>
      </c>
      <c r="S25" s="227">
        <f>P25/Q25</f>
        <v>5.640756302521009</v>
      </c>
      <c r="T25" s="223">
        <v>3988</v>
      </c>
      <c r="U25" s="215">
        <f>IF(T25&lt;&gt;0,-(T25-P25)/T25,"")</f>
        <v>-0.32673019057171515</v>
      </c>
      <c r="V25" s="223">
        <v>110831.5</v>
      </c>
      <c r="W25" s="224">
        <v>13819</v>
      </c>
      <c r="X25" s="136">
        <f t="shared" si="1"/>
        <v>8.020225776105363</v>
      </c>
    </row>
    <row r="26" spans="1:24" s="8" customFormat="1" ht="8.25" customHeight="1" thickBot="1">
      <c r="A26" s="139"/>
      <c r="B26" s="140"/>
      <c r="C26" s="36"/>
      <c r="D26" s="37"/>
      <c r="E26" s="37"/>
      <c r="F26" s="38"/>
      <c r="G26" s="39"/>
      <c r="H26" s="39"/>
      <c r="I26" s="39"/>
      <c r="J26" s="40"/>
      <c r="K26" s="41"/>
      <c r="L26" s="40"/>
      <c r="M26" s="41"/>
      <c r="N26" s="40"/>
      <c r="O26" s="41"/>
      <c r="P26" s="42"/>
      <c r="Q26" s="43"/>
      <c r="R26" s="44"/>
      <c r="S26" s="45"/>
      <c r="T26" s="40"/>
      <c r="U26" s="46"/>
      <c r="V26" s="40"/>
      <c r="W26" s="46"/>
      <c r="X26" s="72"/>
    </row>
    <row r="27" spans="1:24" s="14" customFormat="1" ht="15" thickBot="1">
      <c r="A27" s="18"/>
      <c r="B27" s="171" t="s">
        <v>21</v>
      </c>
      <c r="C27" s="172"/>
      <c r="D27" s="172"/>
      <c r="E27" s="172"/>
      <c r="F27" s="172"/>
      <c r="G27" s="20">
        <f>SUM(G6:G26)</f>
        <v>1404</v>
      </c>
      <c r="H27" s="20">
        <f>SUM(H6:H26)</f>
        <v>981</v>
      </c>
      <c r="I27" s="19"/>
      <c r="J27" s="21"/>
      <c r="K27" s="22"/>
      <c r="L27" s="21"/>
      <c r="M27" s="22"/>
      <c r="N27" s="21"/>
      <c r="O27" s="22"/>
      <c r="P27" s="21">
        <f>SUM(P6:P26)</f>
        <v>1349455.5</v>
      </c>
      <c r="Q27" s="22">
        <f>SUM(Q6:Q26)</f>
        <v>169524</v>
      </c>
      <c r="R27" s="23">
        <f>P27/H27</f>
        <v>1375.591743119266</v>
      </c>
      <c r="S27" s="24">
        <f>P27/Q27</f>
        <v>7.960262263750265</v>
      </c>
      <c r="T27" s="21"/>
      <c r="U27" s="25"/>
      <c r="V27" s="34"/>
      <c r="W27" s="26"/>
      <c r="X27" s="27"/>
    </row>
    <row r="28" spans="1:24" ht="18">
      <c r="A28" s="92"/>
      <c r="B28" s="93"/>
      <c r="C28" s="94"/>
      <c r="D28" s="94"/>
      <c r="E28" s="94"/>
      <c r="F28" s="95"/>
      <c r="G28" s="96"/>
      <c r="H28" s="96"/>
      <c r="I28" s="96"/>
      <c r="J28" s="94"/>
      <c r="K28" s="94"/>
      <c r="L28" s="94"/>
      <c r="M28" s="94"/>
      <c r="N28" s="94"/>
      <c r="O28" s="94"/>
      <c r="P28" s="97"/>
      <c r="Q28" s="94"/>
      <c r="R28" s="94"/>
      <c r="S28" s="94"/>
      <c r="T28" s="98"/>
      <c r="U28" s="94"/>
      <c r="V28" s="98"/>
      <c r="W28" s="94"/>
      <c r="X28" s="94"/>
    </row>
  </sheetData>
  <mergeCells count="17">
    <mergeCell ref="A1:X1"/>
    <mergeCell ref="A2:X2"/>
    <mergeCell ref="J4:K4"/>
    <mergeCell ref="C4:C5"/>
    <mergeCell ref="D4:D5"/>
    <mergeCell ref="E4:E5"/>
    <mergeCell ref="F4:F5"/>
    <mergeCell ref="D3:X3"/>
    <mergeCell ref="V4:X4"/>
    <mergeCell ref="T4:U4"/>
    <mergeCell ref="B27:F27"/>
    <mergeCell ref="L4:M4"/>
    <mergeCell ref="N4:O4"/>
    <mergeCell ref="P4:S4"/>
    <mergeCell ref="G4:G5"/>
    <mergeCell ref="H4:H5"/>
    <mergeCell ref="I4:I5"/>
  </mergeCells>
  <printOptions/>
  <pageMargins left="1.39" right="0.46" top="0.82" bottom="0.39" header="0.5" footer="0.32"/>
  <pageSetup horizontalDpi="300" verticalDpi="300" orientation="landscape" paperSize="9" scale="90" r:id="rId2"/>
  <ignoredErrors>
    <ignoredError sqref="P7:Q19 P20:Q22 X7:X1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2006-08-14T16:52:48Z</cp:lastPrinted>
  <dcterms:created xsi:type="dcterms:W3CDTF">2006-03-15T09:07:04Z</dcterms:created>
  <dcterms:modified xsi:type="dcterms:W3CDTF">2006-08-14T16:52:50Z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