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15" windowWidth="15480" windowHeight="11640" tabRatio="804" activeTab="0"/>
  </bookViews>
  <sheets>
    <sheet name="Oct 05-07 (we 41)" sheetId="1" r:id="rId1"/>
    <sheet name="Oct 05-07 (TOP 20)" sheetId="2" r:id="rId2"/>
  </sheets>
  <definedNames>
    <definedName name="_xlnm.Print_Area" localSheetId="1">'Oct 05-07 (TOP 20)'!$A$1:$W$45</definedName>
    <definedName name="_xlnm.Print_Area" localSheetId="0">'Oct 05-07 (we 41)'!$A$1:$W$95</definedName>
  </definedNames>
  <calcPr fullCalcOnLoad="1"/>
</workbook>
</file>

<file path=xl/sharedStrings.xml><?xml version="1.0" encoding="utf-8"?>
<sst xmlns="http://schemas.openxmlformats.org/spreadsheetml/2006/main" count="331" uniqueCount="133">
  <si>
    <t>Last Weekend</t>
  </si>
  <si>
    <t>HARRY POTTER AND THE ORDER OF THE PHOENIX</t>
  </si>
  <si>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</si>
  <si>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</si>
  <si>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</si>
  <si>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</si>
  <si>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</si>
  <si>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</si>
  <si>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</si>
  <si>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</si>
  <si>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</si>
  <si>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</si>
  <si>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</si>
  <si>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</si>
  <si>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</si>
  <si>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</si>
  <si>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</si>
  <si>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</si>
  <si>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</si>
  <si>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</si>
  <si>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</si>
  <si>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</si>
  <si>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</si>
  <si>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</si>
  <si>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FILMPOP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</si>
  <si>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</si>
  <si>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</si>
  <si>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</si>
  <si>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</si>
  <si>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</si>
  <si>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</si>
  <si>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</si>
  <si>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</si>
  <si>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TRANSFORMERS</t>
  </si>
  <si>
    <t>Cumulative</t>
  </si>
  <si>
    <t>Scr.Avg.
(Adm.)</t>
  </si>
  <si>
    <t>Avg.
Ticket</t>
  </si>
  <si>
    <t>.</t>
  </si>
  <si>
    <t>*Sorted according to Weekend Total G.B.O. - Hafta sonu toplam hasılat sütununa göre sıralanmıştır.</t>
  </si>
  <si>
    <t>FOX</t>
  </si>
  <si>
    <t>COLUMBIA</t>
  </si>
  <si>
    <t>Company</t>
  </si>
  <si>
    <t>35 MILIM</t>
  </si>
  <si>
    <t>28 WEEKS LATER</t>
  </si>
  <si>
    <t>WHISPER</t>
  </si>
  <si>
    <t>UNIVERSAL</t>
  </si>
  <si>
    <t>BESTLINE</t>
  </si>
  <si>
    <t>FIDA</t>
  </si>
  <si>
    <t>VACANCY</t>
  </si>
  <si>
    <t>NEW FILMS</t>
  </si>
  <si>
    <t>SURF'S UP</t>
  </si>
  <si>
    <t>DISTURBIA</t>
  </si>
  <si>
    <t>IT'S A BOY GIRL THING</t>
  </si>
  <si>
    <t>ICON</t>
  </si>
  <si>
    <t>LA VIE EN ROSE</t>
  </si>
  <si>
    <t>FALL DOWN DEAD</t>
  </si>
  <si>
    <t>GRINDHOUSE</t>
  </si>
  <si>
    <t>EUROPA</t>
  </si>
  <si>
    <t>EVAN ALMIGHTY!</t>
  </si>
  <si>
    <t>RATATOUILLE</t>
  </si>
  <si>
    <t>4: RISE OF THE SILVER SURFER</t>
  </si>
  <si>
    <t>I WANT CANDY</t>
  </si>
  <si>
    <t>EALING STUDIOS</t>
  </si>
  <si>
    <t>MARSH, THE</t>
  </si>
  <si>
    <t>FOUNTAIN, THE</t>
  </si>
  <si>
    <t>NEW LINE</t>
  </si>
  <si>
    <t>NO RESERVATIONS</t>
  </si>
  <si>
    <t>I NOW PRONOUNCE YOU CHUCK AND LARRY</t>
  </si>
  <si>
    <t>BRATZ</t>
  </si>
  <si>
    <t>LICENSE TO WED</t>
  </si>
  <si>
    <t>HUNTING PARTY</t>
  </si>
  <si>
    <t>GOYA'S GHOSTS</t>
  </si>
  <si>
    <t>HANWAY</t>
  </si>
  <si>
    <t>WELCOME BACK PINOCCHIO</t>
  </si>
  <si>
    <t>OZEN-UMUT</t>
  </si>
  <si>
    <t>WINTER SOLSTICE</t>
  </si>
  <si>
    <t>KNOCKED UP</t>
  </si>
  <si>
    <t>I KNOW WHO KILLED ME</t>
  </si>
  <si>
    <t>NATIVITY STORY, THE</t>
  </si>
  <si>
    <t>HOSTEL: PART II</t>
  </si>
  <si>
    <t>CUMHURBAŞKANI</t>
  </si>
  <si>
    <t>PLATO</t>
  </si>
  <si>
    <t>YANLIŞ ZAMAN YOLCULARI</t>
  </si>
  <si>
    <t>MEDSER</t>
  </si>
  <si>
    <t>OCEAN'S THIRTEEN</t>
  </si>
  <si>
    <t>SPIDER-MAN 3</t>
  </si>
  <si>
    <t>NEXT</t>
  </si>
  <si>
    <t>FLUSHED AWAY</t>
  </si>
  <si>
    <t>*Bu hafta sonu Avşar Film, Umut Sanat, R Film ve Barbar Film'in dağıtımda filmi yoktur.</t>
  </si>
  <si>
    <t xml:space="preserve">*Bu hafta sonu Avşar Film, Umut Sanat, R Film ve Barbar Film'in dağıtımda filmi yoktur. </t>
  </si>
  <si>
    <t>CORSICAN FILE, THE</t>
  </si>
  <si>
    <t>SPOT</t>
  </si>
  <si>
    <t>INTERVIEW</t>
  </si>
  <si>
    <t>BIR FILM</t>
  </si>
  <si>
    <t>MARS</t>
  </si>
  <si>
    <t xml:space="preserve">HORIZON </t>
  </si>
  <si>
    <t>MICHOU D'AUBER</t>
  </si>
  <si>
    <t>BECOMING JANE</t>
  </si>
  <si>
    <t>TIGLON</t>
  </si>
  <si>
    <t>BORDERTOWN</t>
  </si>
  <si>
    <t>FRITT WILT</t>
  </si>
  <si>
    <t>GOODBYE BAFANA</t>
  </si>
  <si>
    <t>DREAMACHINE</t>
  </si>
  <si>
    <t>AVSAR FILM</t>
  </si>
  <si>
    <t>DEAD IN 3 DAYS</t>
  </si>
  <si>
    <t>OUTLAW</t>
  </si>
  <si>
    <t>SEEDS OF DEATH</t>
  </si>
  <si>
    <t>GAUMONT</t>
  </si>
  <si>
    <t>IMPY'S ISLAND</t>
  </si>
  <si>
    <t>FREE ZONE</t>
  </si>
  <si>
    <t>STARDUST</t>
  </si>
  <si>
    <t>BRAVE ONE</t>
  </si>
  <si>
    <t>RUSH HOUR 3</t>
  </si>
  <si>
    <t>BANA ŞANS DİLE</t>
  </si>
  <si>
    <t>MUTEŞEM FILM</t>
  </si>
  <si>
    <t>CAPTIVITY</t>
  </si>
  <si>
    <t>LIONS GATE</t>
  </si>
  <si>
    <t>WAR</t>
  </si>
  <si>
    <t>SON OSMANLI "YANDIM ALİ"</t>
  </si>
  <si>
    <t>SLEEPING DOGS LIE</t>
  </si>
  <si>
    <t>BABAM VE OĞLUM</t>
  </si>
  <si>
    <t>18.11 05</t>
  </si>
  <si>
    <t>CENNETİ BEKLERKEN</t>
  </si>
  <si>
    <t>MARATHON</t>
  </si>
  <si>
    <t>MASKELİ BEŞLER I.R.A.K</t>
  </si>
  <si>
    <t>ARZU-FIDA</t>
  </si>
  <si>
    <t>PERFUME: THE STORYOF A MURDERER</t>
  </si>
  <si>
    <t>SINAV</t>
  </si>
  <si>
    <t xml:space="preserve">QUAND J'ETAIS CHANTEUR </t>
  </si>
  <si>
    <t>DEATH PROOF</t>
  </si>
  <si>
    <t>ONE MISSED CALL FINAL</t>
  </si>
  <si>
    <t>TAXI 4</t>
  </si>
  <si>
    <t>Elimize ulaşan en son raporun saati: 17.36</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</si>
</sst>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hair"/>
      <right style="hair"/>
      <top style="hair"/>
      <bottom style="thin"/>
    </border>
    <border>
      <left style="hair"/>
      <right style="medium"/>
      <top style="hair"/>
      <bottom style="hair"/>
    </border>
    <border>
      <left style="medium"/>
      <right style="hair"/>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5">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0" fontId="26" fillId="0" borderId="17" xfId="0" applyFont="1" applyFill="1" applyBorder="1" applyAlignment="1" applyProtection="1">
      <alignment horizontal="center" vertical="center"/>
      <protection locked="0"/>
    </xf>
    <xf numFmtId="0" fontId="26" fillId="0" borderId="17" xfId="0" applyFont="1" applyFill="1" applyBorder="1" applyAlignment="1">
      <alignment horizontal="center" vertical="center"/>
    </xf>
    <xf numFmtId="0" fontId="26" fillId="0" borderId="17" xfId="57" applyFont="1" applyFill="1" applyBorder="1" applyAlignment="1" applyProtection="1">
      <alignment horizontal="center" vertical="center"/>
      <protection/>
    </xf>
    <xf numFmtId="190" fontId="26" fillId="0" borderId="22" xfId="0" applyNumberFormat="1"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protection locked="0"/>
    </xf>
    <xf numFmtId="0" fontId="26" fillId="0" borderId="17" xfId="0" applyFont="1" applyFill="1" applyBorder="1" applyAlignment="1">
      <alignment horizontal="left" vertical="center"/>
    </xf>
    <xf numFmtId="193" fontId="26" fillId="0" borderId="17" xfId="42" applyNumberFormat="1" applyFont="1" applyFill="1" applyBorder="1" applyAlignment="1">
      <alignment horizontal="right" vertical="center"/>
    </xf>
    <xf numFmtId="190" fontId="26" fillId="0" borderId="17" xfId="0" applyNumberFormat="1" applyFont="1" applyFill="1" applyBorder="1" applyAlignment="1" applyProtection="1">
      <alignment horizontal="left" vertical="center"/>
      <protection locked="0"/>
    </xf>
    <xf numFmtId="0" fontId="26" fillId="0" borderId="17" xfId="0" applyFont="1" applyFill="1" applyBorder="1" applyAlignment="1" applyProtection="1">
      <alignment horizontal="left" vertical="center"/>
      <protection locked="0"/>
    </xf>
    <xf numFmtId="193" fontId="26" fillId="0" borderId="17" xfId="60" applyNumberFormat="1" applyFont="1" applyFill="1" applyBorder="1" applyAlignment="1" applyProtection="1">
      <alignment horizontal="right" vertical="center"/>
      <protection/>
    </xf>
    <xf numFmtId="190" fontId="26" fillId="0" borderId="17" xfId="0" applyNumberFormat="1" applyFont="1" applyFill="1" applyBorder="1" applyAlignment="1" applyProtection="1">
      <alignment horizontal="center" vertical="center"/>
      <protection/>
    </xf>
    <xf numFmtId="0" fontId="26" fillId="0" borderId="17" xfId="0" applyFont="1" applyFill="1" applyBorder="1" applyAlignment="1" applyProtection="1">
      <alignment horizontal="left" vertical="center"/>
      <protection/>
    </xf>
    <xf numFmtId="0" fontId="26" fillId="0" borderId="17" xfId="0" applyFont="1" applyFill="1" applyBorder="1" applyAlignment="1" applyProtection="1">
      <alignment horizontal="center" vertical="center"/>
      <protection/>
    </xf>
    <xf numFmtId="193" fontId="26" fillId="0" borderId="17" xfId="0" applyNumberFormat="1" applyFont="1" applyFill="1" applyBorder="1" applyAlignment="1" applyProtection="1">
      <alignment horizontal="right" vertical="center"/>
      <protection/>
    </xf>
    <xf numFmtId="0" fontId="26" fillId="0" borderId="17" xfId="57" applyFont="1" applyFill="1" applyBorder="1" applyAlignment="1" applyProtection="1">
      <alignment horizontal="left" vertical="center"/>
      <protection/>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pplyProtection="1">
      <alignment horizontal="left" vertical="center"/>
      <protection locked="0"/>
    </xf>
    <xf numFmtId="193" fontId="26" fillId="0" borderId="23" xfId="42" applyNumberFormat="1" applyFont="1" applyFill="1" applyBorder="1" applyAlignment="1" applyProtection="1">
      <alignment horizontal="right" vertical="center"/>
      <protection locked="0"/>
    </xf>
    <xf numFmtId="193" fontId="26" fillId="0" borderId="23" xfId="42" applyNumberFormat="1" applyFont="1" applyFill="1" applyBorder="1" applyAlignment="1">
      <alignment horizontal="right" vertical="center"/>
    </xf>
    <xf numFmtId="193" fontId="26" fillId="0" borderId="23" xfId="0" applyNumberFormat="1" applyFont="1" applyFill="1" applyBorder="1" applyAlignment="1" applyProtection="1">
      <alignment horizontal="right" vertical="center"/>
      <protection/>
    </xf>
    <xf numFmtId="193" fontId="26" fillId="0" borderId="23" xfId="60" applyNumberFormat="1" applyFont="1" applyFill="1" applyBorder="1" applyAlignment="1" applyProtection="1">
      <alignment horizontal="right" vertical="center"/>
      <protection/>
    </xf>
    <xf numFmtId="193" fontId="26" fillId="0" borderId="23" xfId="57" applyNumberFormat="1" applyFont="1" applyFill="1" applyBorder="1" applyAlignment="1" applyProtection="1">
      <alignment horizontal="right" vertical="center"/>
      <protection/>
    </xf>
    <xf numFmtId="193" fontId="26" fillId="0" borderId="23" xfId="0" applyNumberFormat="1" applyFont="1" applyFill="1" applyBorder="1" applyAlignment="1">
      <alignment horizontal="right" vertical="center"/>
    </xf>
    <xf numFmtId="0" fontId="26" fillId="0" borderId="22" xfId="0" applyFont="1" applyFill="1" applyBorder="1" applyAlignment="1" applyProtection="1">
      <alignment horizontal="left" vertical="center"/>
      <protection locked="0"/>
    </xf>
    <xf numFmtId="185" fontId="26" fillId="0" borderId="17" xfId="42" applyNumberFormat="1" applyFont="1" applyFill="1" applyBorder="1" applyAlignment="1" applyProtection="1">
      <alignment horizontal="right" vertical="center"/>
      <protection locked="0"/>
    </xf>
    <xf numFmtId="185" fontId="27" fillId="0" borderId="17" xfId="42" applyNumberFormat="1" applyFont="1" applyFill="1" applyBorder="1" applyAlignment="1" applyProtection="1">
      <alignment horizontal="right" vertical="center"/>
      <protection/>
    </xf>
    <xf numFmtId="185" fontId="26" fillId="0" borderId="17" xfId="42" applyNumberFormat="1" applyFont="1" applyFill="1" applyBorder="1" applyAlignment="1">
      <alignment horizontal="right" vertical="center"/>
    </xf>
    <xf numFmtId="185" fontId="27" fillId="0" borderId="17" xfId="42" applyNumberFormat="1" applyFont="1" applyFill="1" applyBorder="1" applyAlignment="1">
      <alignment horizontal="right" vertical="center"/>
    </xf>
    <xf numFmtId="185" fontId="26" fillId="0" borderId="17" xfId="0" applyNumberFormat="1" applyFont="1" applyFill="1" applyBorder="1" applyAlignment="1">
      <alignment horizontal="right" vertical="center"/>
    </xf>
    <xf numFmtId="185" fontId="26" fillId="0" borderId="17" xfId="57" applyNumberFormat="1" applyFont="1" applyFill="1" applyBorder="1" applyAlignment="1" applyProtection="1">
      <alignment horizontal="right" vertical="center"/>
      <protection/>
    </xf>
    <xf numFmtId="185" fontId="27" fillId="0" borderId="17" xfId="57" applyNumberFormat="1" applyFont="1" applyFill="1" applyBorder="1" applyAlignment="1" applyProtection="1">
      <alignment horizontal="right" vertical="center"/>
      <protection/>
    </xf>
    <xf numFmtId="185" fontId="26" fillId="0" borderId="17" xfId="0" applyNumberFormat="1" applyFont="1" applyFill="1" applyBorder="1" applyAlignment="1" applyProtection="1">
      <alignment horizontal="right" vertical="center"/>
      <protection/>
    </xf>
    <xf numFmtId="185" fontId="27" fillId="0" borderId="17" xfId="0" applyNumberFormat="1" applyFont="1" applyFill="1" applyBorder="1" applyAlignment="1" applyProtection="1">
      <alignment horizontal="right" vertical="center"/>
      <protection/>
    </xf>
    <xf numFmtId="185" fontId="26" fillId="0" borderId="17" xfId="0" applyNumberFormat="1" applyFont="1" applyFill="1" applyBorder="1" applyAlignment="1" applyProtection="1">
      <alignment horizontal="right" vertical="center"/>
      <protection locked="0"/>
    </xf>
    <xf numFmtId="185" fontId="26" fillId="0" borderId="17" xfId="42" applyNumberFormat="1" applyFont="1" applyFill="1" applyBorder="1" applyAlignment="1" applyProtection="1">
      <alignment horizontal="right" vertical="center"/>
      <protection/>
    </xf>
    <xf numFmtId="0" fontId="26" fillId="0" borderId="24" xfId="0" applyFont="1" applyFill="1" applyBorder="1" applyAlignment="1">
      <alignment horizontal="left" vertical="center"/>
    </xf>
    <xf numFmtId="0" fontId="26" fillId="0" borderId="24" xfId="0" applyFont="1" applyFill="1" applyBorder="1" applyAlignment="1" applyProtection="1">
      <alignment horizontal="left" vertical="center"/>
      <protection locked="0"/>
    </xf>
    <xf numFmtId="0" fontId="26" fillId="0" borderId="24" xfId="57" applyFont="1" applyFill="1" applyBorder="1" applyAlignment="1" applyProtection="1">
      <alignment horizontal="left" vertical="center"/>
      <protection/>
    </xf>
    <xf numFmtId="0" fontId="26" fillId="0" borderId="24" xfId="0" applyNumberFormat="1" applyFont="1" applyFill="1" applyBorder="1" applyAlignment="1" applyProtection="1">
      <alignment horizontal="left" vertical="center"/>
      <protection locked="0"/>
    </xf>
    <xf numFmtId="0" fontId="26" fillId="0" borderId="24" xfId="0" applyNumberFormat="1"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center" vertical="center"/>
      <protection locked="0"/>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185" fontId="26" fillId="0" borderId="21" xfId="42" applyNumberFormat="1" applyFont="1" applyFill="1" applyBorder="1" applyAlignment="1" applyProtection="1">
      <alignment horizontal="right" vertical="center"/>
      <protection locked="0"/>
    </xf>
    <xf numFmtId="185" fontId="27" fillId="0" borderId="21" xfId="42" applyNumberFormat="1" applyFont="1" applyFill="1" applyBorder="1" applyAlignment="1" applyProtection="1">
      <alignment horizontal="right" vertical="center"/>
      <protection/>
    </xf>
    <xf numFmtId="193" fontId="26" fillId="0" borderId="21" xfId="60" applyNumberFormat="1" applyFont="1" applyFill="1" applyBorder="1" applyAlignment="1" applyProtection="1">
      <alignment horizontal="right" vertical="center"/>
      <protection/>
    </xf>
    <xf numFmtId="193" fontId="26" fillId="0" borderId="27" xfId="42" applyNumberFormat="1" applyFont="1" applyFill="1" applyBorder="1" applyAlignment="1" applyProtection="1">
      <alignment horizontal="right" vertical="center"/>
      <protection locked="0"/>
    </xf>
    <xf numFmtId="0" fontId="26" fillId="0" borderId="28" xfId="0" applyFont="1" applyFill="1" applyBorder="1" applyAlignment="1" applyProtection="1">
      <alignment horizontal="left" vertical="center"/>
      <protection locked="0"/>
    </xf>
    <xf numFmtId="185" fontId="26" fillId="0" borderId="22" xfId="42" applyNumberFormat="1" applyFont="1" applyFill="1" applyBorder="1" applyAlignment="1" applyProtection="1">
      <alignment horizontal="right" vertical="center"/>
      <protection locked="0"/>
    </xf>
    <xf numFmtId="185" fontId="27" fillId="0" borderId="22" xfId="42" applyNumberFormat="1" applyFont="1" applyFill="1" applyBorder="1" applyAlignment="1" applyProtection="1">
      <alignment horizontal="right" vertical="center"/>
      <protection/>
    </xf>
    <xf numFmtId="0" fontId="26" fillId="0" borderId="29" xfId="0" applyFont="1" applyFill="1" applyBorder="1" applyAlignment="1" applyProtection="1">
      <alignment horizontal="left" vertical="center"/>
      <protection/>
    </xf>
    <xf numFmtId="0" fontId="26" fillId="0" borderId="29" xfId="0" applyFont="1" applyFill="1" applyBorder="1" applyAlignment="1" applyProtection="1">
      <alignment horizontal="center" vertical="center"/>
      <protection/>
    </xf>
    <xf numFmtId="185" fontId="26" fillId="0" borderId="29" xfId="0" applyNumberFormat="1" applyFont="1" applyFill="1" applyBorder="1" applyAlignment="1" applyProtection="1">
      <alignment horizontal="right" vertical="center"/>
      <protection/>
    </xf>
    <xf numFmtId="185" fontId="27" fillId="0" borderId="29" xfId="0" applyNumberFormat="1" applyFont="1" applyFill="1" applyBorder="1" applyAlignment="1" applyProtection="1">
      <alignment horizontal="right" vertical="center"/>
      <protection/>
    </xf>
    <xf numFmtId="193" fontId="26" fillId="0" borderId="30" xfId="0" applyNumberFormat="1" applyFont="1" applyFill="1" applyBorder="1" applyAlignment="1" applyProtection="1">
      <alignment horizontal="right" vertical="center"/>
      <protection/>
    </xf>
    <xf numFmtId="196" fontId="26" fillId="0" borderId="17" xfId="42" applyNumberFormat="1" applyFont="1" applyFill="1" applyBorder="1" applyAlignment="1">
      <alignment vertical="center"/>
    </xf>
    <xf numFmtId="196" fontId="26" fillId="0" borderId="17" xfId="0" applyNumberFormat="1" applyFont="1" applyFill="1" applyBorder="1" applyAlignment="1" applyProtection="1">
      <alignment vertical="center"/>
      <protection/>
    </xf>
    <xf numFmtId="192" fontId="26" fillId="0" borderId="17" xfId="60" applyNumberFormat="1" applyFont="1" applyFill="1" applyBorder="1" applyAlignment="1" applyProtection="1">
      <alignment vertical="center"/>
      <protection/>
    </xf>
    <xf numFmtId="196" fontId="26" fillId="0" borderId="17" xfId="42" applyNumberFormat="1" applyFont="1" applyFill="1" applyBorder="1" applyAlignment="1" applyProtection="1">
      <alignment vertical="center"/>
      <protection locked="0"/>
    </xf>
    <xf numFmtId="196" fontId="26" fillId="0" borderId="17" xfId="60" applyNumberFormat="1" applyFont="1" applyFill="1" applyBorder="1" applyAlignment="1" applyProtection="1">
      <alignment vertical="center"/>
      <protection/>
    </xf>
    <xf numFmtId="196" fontId="26" fillId="0" borderId="17" xfId="0" applyNumberFormat="1" applyFont="1" applyFill="1" applyBorder="1" applyAlignment="1">
      <alignment vertical="center"/>
    </xf>
    <xf numFmtId="196" fontId="26" fillId="0" borderId="17" xfId="57" applyNumberFormat="1" applyFont="1" applyFill="1" applyBorder="1" applyAlignment="1" applyProtection="1">
      <alignment vertical="center"/>
      <protection/>
    </xf>
    <xf numFmtId="0" fontId="26" fillId="0" borderId="31" xfId="0" applyFont="1" applyFill="1" applyBorder="1" applyAlignment="1">
      <alignment horizontal="left" vertical="center"/>
    </xf>
    <xf numFmtId="190" fontId="26" fillId="0" borderId="32" xfId="0" applyNumberFormat="1" applyFont="1" applyFill="1" applyBorder="1" applyAlignment="1">
      <alignment horizontal="center" vertical="center"/>
    </xf>
    <xf numFmtId="0" fontId="26" fillId="0" borderId="32" xfId="0" applyFont="1" applyFill="1" applyBorder="1" applyAlignment="1">
      <alignment horizontal="left" vertical="center"/>
    </xf>
    <xf numFmtId="0" fontId="26" fillId="0" borderId="32" xfId="0" applyFont="1" applyFill="1" applyBorder="1" applyAlignment="1">
      <alignment horizontal="center" vertical="center"/>
    </xf>
    <xf numFmtId="185" fontId="26" fillId="0" borderId="32" xfId="42" applyNumberFormat="1" applyFont="1" applyFill="1" applyBorder="1" applyAlignment="1">
      <alignment horizontal="right" vertical="center"/>
    </xf>
    <xf numFmtId="196" fontId="26" fillId="0" borderId="32" xfId="42" applyNumberFormat="1" applyFont="1" applyFill="1" applyBorder="1" applyAlignment="1">
      <alignment vertical="center"/>
    </xf>
    <xf numFmtId="196" fontId="26" fillId="0" borderId="32" xfId="0" applyNumberFormat="1" applyFont="1" applyFill="1" applyBorder="1" applyAlignment="1" applyProtection="1">
      <alignment vertical="center"/>
      <protection/>
    </xf>
    <xf numFmtId="193" fontId="26" fillId="0" borderId="32" xfId="0" applyNumberFormat="1" applyFont="1" applyFill="1" applyBorder="1" applyAlignment="1" applyProtection="1">
      <alignment horizontal="right" vertical="center"/>
      <protection/>
    </xf>
    <xf numFmtId="192" fontId="26" fillId="0" borderId="32" xfId="60" applyNumberFormat="1" applyFont="1" applyFill="1" applyBorder="1" applyAlignment="1" applyProtection="1">
      <alignment vertical="center"/>
      <protection/>
    </xf>
    <xf numFmtId="193" fontId="26" fillId="0" borderId="33" xfId="42" applyNumberFormat="1" applyFont="1" applyFill="1" applyBorder="1" applyAlignment="1">
      <alignment horizontal="right" vertical="center"/>
    </xf>
    <xf numFmtId="0" fontId="26" fillId="0" borderId="24" xfId="57" applyFont="1" applyFill="1" applyBorder="1" applyAlignment="1" applyProtection="1" quotePrefix="1">
      <alignment horizontal="left" vertical="center"/>
      <protection/>
    </xf>
    <xf numFmtId="190" fontId="26" fillId="0" borderId="29" xfId="0" applyNumberFormat="1" applyFont="1" applyFill="1" applyBorder="1" applyAlignment="1" applyProtection="1">
      <alignment horizontal="center" vertical="center"/>
      <protection/>
    </xf>
    <xf numFmtId="196" fontId="26" fillId="0" borderId="29" xfId="0" applyNumberFormat="1" applyFont="1" applyFill="1" applyBorder="1" applyAlignment="1" applyProtection="1">
      <alignment vertical="center"/>
      <protection/>
    </xf>
    <xf numFmtId="193" fontId="26" fillId="0" borderId="29" xfId="0" applyNumberFormat="1" applyFont="1" applyFill="1" applyBorder="1" applyAlignment="1" applyProtection="1">
      <alignment horizontal="right" vertical="center"/>
      <protection/>
    </xf>
    <xf numFmtId="185" fontId="26" fillId="0" borderId="29" xfId="0" applyNumberFormat="1" applyFont="1" applyFill="1" applyBorder="1" applyAlignment="1" applyProtection="1">
      <alignment horizontal="right" vertical="center"/>
      <protection locked="0"/>
    </xf>
    <xf numFmtId="192" fontId="26" fillId="0" borderId="29" xfId="60" applyNumberFormat="1" applyFont="1" applyFill="1" applyBorder="1" applyAlignment="1" applyProtection="1">
      <alignment vertical="center"/>
      <protection/>
    </xf>
    <xf numFmtId="196" fontId="26" fillId="0" borderId="21" xfId="42" applyNumberFormat="1" applyFont="1" applyFill="1" applyBorder="1" applyAlignment="1" applyProtection="1">
      <alignment vertical="center"/>
      <protection locked="0"/>
    </xf>
    <xf numFmtId="196" fontId="26" fillId="0" borderId="21"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196" fontId="26" fillId="0" borderId="22" xfId="42" applyNumberFormat="1" applyFont="1" applyFill="1" applyBorder="1" applyAlignment="1" applyProtection="1">
      <alignment vertical="center"/>
      <protection locked="0"/>
    </xf>
    <xf numFmtId="185" fontId="26" fillId="0" borderId="22" xfId="42" applyNumberFormat="1" applyFont="1" applyFill="1" applyBorder="1" applyAlignment="1" applyProtection="1">
      <alignment horizontal="right" vertical="center"/>
      <protection/>
    </xf>
    <xf numFmtId="196" fontId="26" fillId="0" borderId="22" xfId="0" applyNumberFormat="1" applyFont="1" applyFill="1" applyBorder="1" applyAlignment="1" applyProtection="1">
      <alignment vertical="center"/>
      <protection/>
    </xf>
    <xf numFmtId="193" fontId="26" fillId="0" borderId="22" xfId="0" applyNumberFormat="1" applyFont="1" applyFill="1" applyBorder="1" applyAlignment="1" applyProtection="1">
      <alignment horizontal="right" vertical="center"/>
      <protection/>
    </xf>
    <xf numFmtId="192" fontId="26" fillId="0" borderId="22" xfId="60" applyNumberFormat="1" applyFont="1" applyFill="1" applyBorder="1" applyAlignment="1" applyProtection="1">
      <alignment vertical="center"/>
      <protection/>
    </xf>
    <xf numFmtId="196" fontId="26" fillId="0" borderId="22" xfId="0" applyNumberFormat="1" applyFont="1" applyFill="1" applyBorder="1" applyAlignment="1">
      <alignment vertical="center"/>
    </xf>
    <xf numFmtId="193" fontId="26" fillId="0" borderId="34" xfId="60" applyNumberFormat="1" applyFont="1" applyFill="1" applyBorder="1" applyAlignment="1" applyProtection="1">
      <alignment horizontal="right" vertical="center"/>
      <protection/>
    </xf>
    <xf numFmtId="185" fontId="27" fillId="0" borderId="32" xfId="42" applyNumberFormat="1" applyFont="1" applyFill="1" applyBorder="1" applyAlignment="1">
      <alignment horizontal="right" vertical="center"/>
    </xf>
    <xf numFmtId="196" fontId="27" fillId="0" borderId="32" xfId="42" applyNumberFormat="1" applyFont="1" applyFill="1" applyBorder="1" applyAlignment="1">
      <alignment vertical="center"/>
    </xf>
    <xf numFmtId="196" fontId="27" fillId="0" borderId="17" xfId="42" applyNumberFormat="1" applyFont="1" applyFill="1" applyBorder="1" applyAlignment="1" applyProtection="1">
      <alignment vertical="center"/>
      <protection/>
    </xf>
    <xf numFmtId="196" fontId="27" fillId="0" borderId="22" xfId="42" applyNumberFormat="1" applyFont="1" applyFill="1" applyBorder="1" applyAlignment="1" applyProtection="1">
      <alignment vertical="center"/>
      <protection/>
    </xf>
    <xf numFmtId="196" fontId="27" fillId="0" borderId="21" xfId="42" applyNumberFormat="1" applyFont="1" applyFill="1" applyBorder="1" applyAlignment="1" applyProtection="1">
      <alignment vertical="center"/>
      <protection/>
    </xf>
    <xf numFmtId="196" fontId="27" fillId="0" borderId="17" xfId="57" applyNumberFormat="1" applyFont="1" applyFill="1" applyBorder="1" applyAlignment="1" applyProtection="1">
      <alignment vertical="center"/>
      <protection/>
    </xf>
    <xf numFmtId="196" fontId="27" fillId="0" borderId="17" xfId="0" applyNumberFormat="1" applyFont="1" applyFill="1" applyBorder="1" applyAlignment="1" applyProtection="1">
      <alignment vertical="center"/>
      <protection/>
    </xf>
    <xf numFmtId="196" fontId="27" fillId="0" borderId="17" xfId="42" applyNumberFormat="1" applyFont="1" applyFill="1" applyBorder="1" applyAlignment="1">
      <alignment vertical="center"/>
    </xf>
    <xf numFmtId="196" fontId="27" fillId="0" borderId="29" xfId="0" applyNumberFormat="1" applyFont="1" applyFill="1" applyBorder="1" applyAlignment="1" applyProtection="1">
      <alignment vertical="center"/>
      <protection/>
    </xf>
    <xf numFmtId="0" fontId="17" fillId="0" borderId="35"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185" fontId="17" fillId="0" borderId="35" xfId="0" applyNumberFormat="1" applyFont="1" applyFill="1" applyBorder="1" applyAlignment="1" applyProtection="1">
      <alignment horizontal="center" vertical="center" wrapText="1"/>
      <protection/>
    </xf>
    <xf numFmtId="193" fontId="17" fillId="0" borderId="35" xfId="0" applyNumberFormat="1"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protection/>
    </xf>
    <xf numFmtId="0" fontId="0" fillId="0" borderId="0" xfId="0" applyAlignment="1">
      <alignment/>
    </xf>
    <xf numFmtId="0" fontId="17" fillId="0" borderId="15" xfId="0" applyFont="1" applyFill="1" applyBorder="1" applyAlignment="1" applyProtection="1">
      <alignment horizontal="center" vertical="center" wrapText="1"/>
      <protection/>
    </xf>
    <xf numFmtId="193" fontId="17" fillId="0" borderId="36" xfId="0" applyNumberFormat="1" applyFont="1" applyFill="1" applyBorder="1" applyAlignment="1" applyProtection="1">
      <alignment horizontal="center" vertical="center" wrapText="1"/>
      <protection/>
    </xf>
    <xf numFmtId="171" fontId="17" fillId="0" borderId="35"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5"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7" xfId="0" applyFont="1" applyFill="1" applyBorder="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21821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8068925" y="0"/>
          <a:ext cx="35433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21802725"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7526000" y="390525"/>
          <a:ext cx="393382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41
</a:t>
          </a:r>
          <a:r>
            <a:rPr lang="en-US" cap="none" sz="1600" b="0" i="0" u="none" baseline="0">
              <a:solidFill>
                <a:srgbClr val="FFFFFF"/>
              </a:solidFill>
              <a:latin typeface="Impact"/>
              <a:ea typeface="Impact"/>
              <a:cs typeface="Impact"/>
            </a:rPr>
            <a:t>05 - 07 OCT'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68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15275" y="0"/>
          <a:ext cx="25717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0012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8124825" y="409575"/>
          <a:ext cx="17811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00125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172450" y="390525"/>
          <a:ext cx="17526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41
</a:t>
          </a:r>
          <a:r>
            <a:rPr lang="en-US" cap="none" sz="1200" b="0" i="0" u="none" baseline="0">
              <a:solidFill>
                <a:srgbClr val="FFFFFF"/>
              </a:solidFill>
              <a:latin typeface="Impact"/>
              <a:ea typeface="Impact"/>
              <a:cs typeface="Impact"/>
            </a:rPr>
            <a:t>05-07 OCT'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5"/>
  <sheetViews>
    <sheetView tabSelected="1" zoomScale="50" zoomScaleNormal="50" zoomScalePageLayoutView="0" workbookViewId="0" topLeftCell="A1">
      <selection activeCell="B3" sqref="B3:B4"/>
    </sheetView>
  </sheetViews>
  <sheetFormatPr defaultColWidth="39.8515625" defaultRowHeight="12.75"/>
  <cols>
    <col min="1" max="1" width="4.57421875" style="30" bestFit="1" customWidth="1"/>
    <col min="2" max="2" width="46.8515625" style="4" customWidth="1"/>
    <col min="3" max="3" width="13.140625" style="65" bestFit="1" customWidth="1"/>
    <col min="4" max="4" width="13.8515625" style="3" customWidth="1"/>
    <col min="5" max="5" width="16.00390625" style="3" bestFit="1" customWidth="1"/>
    <col min="6" max="6" width="7.140625" style="5" customWidth="1"/>
    <col min="7" max="7" width="9.00390625" style="5" bestFit="1" customWidth="1"/>
    <col min="8" max="8" width="10.00390625" style="5" customWidth="1"/>
    <col min="9" max="9" width="15.28125" style="82" bestFit="1" customWidth="1"/>
    <col min="10" max="10" width="7.421875" style="92" customWidth="1"/>
    <col min="11" max="11" width="16.7109375" style="82" bestFit="1" customWidth="1"/>
    <col min="12" max="12" width="12.421875" style="92" bestFit="1" customWidth="1"/>
    <col min="13" max="13" width="16.7109375" style="82" bestFit="1" customWidth="1"/>
    <col min="14" max="14" width="12.421875" style="92" bestFit="1" customWidth="1"/>
    <col min="15" max="15" width="17.00390625" style="86" bestFit="1" customWidth="1"/>
    <col min="16" max="16" width="12.421875" style="99" bestFit="1" customWidth="1"/>
    <col min="17" max="17" width="11.00390625" style="92" bestFit="1" customWidth="1"/>
    <col min="18" max="18" width="10.28125" style="16" bestFit="1" customWidth="1"/>
    <col min="19" max="19" width="16.7109375" style="89" bestFit="1" customWidth="1"/>
    <col min="20" max="20" width="11.7109375" style="3" bestFit="1" customWidth="1"/>
    <col min="21" max="21" width="20.28125" style="82" bestFit="1" customWidth="1"/>
    <col min="22" max="22" width="16.00390625" style="92" bestFit="1" customWidth="1"/>
    <col min="23" max="23" width="10.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29" t="s">
        <v>26</v>
      </c>
      <c r="B2" s="230"/>
      <c r="C2" s="230"/>
      <c r="D2" s="230"/>
      <c r="E2" s="230"/>
      <c r="F2" s="230"/>
      <c r="G2" s="230"/>
      <c r="H2" s="230"/>
      <c r="I2" s="230"/>
      <c r="J2" s="230"/>
      <c r="K2" s="230"/>
      <c r="L2" s="230"/>
      <c r="M2" s="230"/>
      <c r="N2" s="230"/>
      <c r="O2" s="230"/>
      <c r="P2" s="230"/>
      <c r="Q2" s="230"/>
      <c r="R2" s="230"/>
      <c r="S2" s="230"/>
      <c r="T2" s="230"/>
      <c r="U2" s="230"/>
      <c r="V2" s="230"/>
      <c r="W2" s="230"/>
    </row>
    <row r="3" spans="1:23" s="29" customFormat="1" ht="20.25" customHeight="1">
      <c r="A3" s="31"/>
      <c r="B3" s="233" t="s">
        <v>32</v>
      </c>
      <c r="C3" s="235" t="s">
        <v>12</v>
      </c>
      <c r="D3" s="225" t="s">
        <v>2</v>
      </c>
      <c r="E3" s="225" t="s">
        <v>41</v>
      </c>
      <c r="F3" s="225" t="s">
        <v>13</v>
      </c>
      <c r="G3" s="225" t="s">
        <v>14</v>
      </c>
      <c r="H3" s="225" t="s">
        <v>15</v>
      </c>
      <c r="I3" s="227" t="s">
        <v>3</v>
      </c>
      <c r="J3" s="227"/>
      <c r="K3" s="227" t="s">
        <v>4</v>
      </c>
      <c r="L3" s="227"/>
      <c r="M3" s="227" t="s">
        <v>5</v>
      </c>
      <c r="N3" s="227"/>
      <c r="O3" s="228" t="s">
        <v>16</v>
      </c>
      <c r="P3" s="228"/>
      <c r="Q3" s="228"/>
      <c r="R3" s="228"/>
      <c r="S3" s="227" t="s">
        <v>0</v>
      </c>
      <c r="T3" s="227"/>
      <c r="U3" s="228" t="s">
        <v>34</v>
      </c>
      <c r="V3" s="228"/>
      <c r="W3" s="232"/>
    </row>
    <row r="4" spans="1:23" s="29" customFormat="1" ht="52.5" customHeight="1" thickBot="1">
      <c r="A4" s="58"/>
      <c r="B4" s="234"/>
      <c r="C4" s="236"/>
      <c r="D4" s="226"/>
      <c r="E4" s="226"/>
      <c r="F4" s="231"/>
      <c r="G4" s="231"/>
      <c r="H4" s="231"/>
      <c r="I4" s="112" t="s">
        <v>11</v>
      </c>
      <c r="J4" s="113" t="s">
        <v>7</v>
      </c>
      <c r="K4" s="112" t="s">
        <v>11</v>
      </c>
      <c r="L4" s="113" t="s">
        <v>7</v>
      </c>
      <c r="M4" s="112" t="s">
        <v>11</v>
      </c>
      <c r="N4" s="113" t="s">
        <v>7</v>
      </c>
      <c r="O4" s="114" t="s">
        <v>11</v>
      </c>
      <c r="P4" s="115" t="s">
        <v>7</v>
      </c>
      <c r="Q4" s="115" t="s">
        <v>35</v>
      </c>
      <c r="R4" s="116" t="s">
        <v>36</v>
      </c>
      <c r="S4" s="112" t="s">
        <v>11</v>
      </c>
      <c r="T4" s="117" t="s">
        <v>6</v>
      </c>
      <c r="U4" s="112" t="s">
        <v>11</v>
      </c>
      <c r="V4" s="113" t="s">
        <v>7</v>
      </c>
      <c r="W4" s="118" t="s">
        <v>36</v>
      </c>
    </row>
    <row r="5" spans="1:23" s="29" customFormat="1" ht="15">
      <c r="A5" s="53">
        <v>1</v>
      </c>
      <c r="B5" s="190" t="s">
        <v>110</v>
      </c>
      <c r="C5" s="191">
        <v>39360</v>
      </c>
      <c r="D5" s="192" t="s">
        <v>19</v>
      </c>
      <c r="E5" s="192" t="s">
        <v>28</v>
      </c>
      <c r="F5" s="193">
        <v>112</v>
      </c>
      <c r="G5" s="193">
        <v>114</v>
      </c>
      <c r="H5" s="193">
        <v>1</v>
      </c>
      <c r="I5" s="194">
        <v>62645</v>
      </c>
      <c r="J5" s="195">
        <v>6385</v>
      </c>
      <c r="K5" s="194">
        <v>112582</v>
      </c>
      <c r="L5" s="195">
        <v>11351</v>
      </c>
      <c r="M5" s="194">
        <v>102021</v>
      </c>
      <c r="N5" s="195">
        <v>10414</v>
      </c>
      <c r="O5" s="216">
        <f>+M5+K5+I5</f>
        <v>277248</v>
      </c>
      <c r="P5" s="217">
        <f>+N5+L5+J5</f>
        <v>28150</v>
      </c>
      <c r="Q5" s="196">
        <f>P5/G5</f>
        <v>246.9298245614035</v>
      </c>
      <c r="R5" s="197">
        <f>O5/P5</f>
        <v>9.848952042628774</v>
      </c>
      <c r="S5" s="194"/>
      <c r="T5" s="198">
        <f aca="true" t="shared" si="0" ref="T5:T36">IF(S5&lt;&gt;0,-(S5-O5)/S5,"")</f>
      </c>
      <c r="U5" s="194">
        <v>277248</v>
      </c>
      <c r="V5" s="195">
        <v>28150</v>
      </c>
      <c r="W5" s="199">
        <f>+U5/V5</f>
        <v>9.848952042628774</v>
      </c>
    </row>
    <row r="6" spans="1:23" s="29" customFormat="1" ht="15">
      <c r="A6" s="53">
        <v>2</v>
      </c>
      <c r="B6" s="161" t="s">
        <v>111</v>
      </c>
      <c r="C6" s="119">
        <v>39360</v>
      </c>
      <c r="D6" s="132" t="s">
        <v>8</v>
      </c>
      <c r="E6" s="133" t="s">
        <v>9</v>
      </c>
      <c r="F6" s="125">
        <v>73</v>
      </c>
      <c r="G6" s="125">
        <v>75</v>
      </c>
      <c r="H6" s="125">
        <v>1</v>
      </c>
      <c r="I6" s="149">
        <v>62513</v>
      </c>
      <c r="J6" s="186">
        <v>6160</v>
      </c>
      <c r="K6" s="149">
        <v>116550</v>
      </c>
      <c r="L6" s="186">
        <v>10830</v>
      </c>
      <c r="M6" s="149">
        <v>97452</v>
      </c>
      <c r="N6" s="186">
        <v>9301</v>
      </c>
      <c r="O6" s="150">
        <f>+I6+K6+M6</f>
        <v>276515</v>
      </c>
      <c r="P6" s="218">
        <f>+J6+L6+N6</f>
        <v>26291</v>
      </c>
      <c r="Q6" s="187">
        <f>IF(O6&lt;&gt;0,P6/G6,"")</f>
        <v>350.5466666666667</v>
      </c>
      <c r="R6" s="134">
        <f>IF(O6&lt;&gt;0,O6/P6,"")</f>
        <v>10.517477463770872</v>
      </c>
      <c r="S6" s="149"/>
      <c r="T6" s="185">
        <f t="shared" si="0"/>
      </c>
      <c r="U6" s="149">
        <v>279042</v>
      </c>
      <c r="V6" s="186">
        <v>26519</v>
      </c>
      <c r="W6" s="142">
        <f>U6/V6</f>
        <v>10.522342471435575</v>
      </c>
    </row>
    <row r="7" spans="1:24" s="6" customFormat="1" ht="18">
      <c r="A7" s="54">
        <v>3</v>
      </c>
      <c r="B7" s="175" t="s">
        <v>112</v>
      </c>
      <c r="C7" s="128">
        <v>39360</v>
      </c>
      <c r="D7" s="148" t="s">
        <v>31</v>
      </c>
      <c r="E7" s="148" t="s">
        <v>65</v>
      </c>
      <c r="F7" s="129">
        <v>108</v>
      </c>
      <c r="G7" s="129">
        <v>110</v>
      </c>
      <c r="H7" s="129">
        <v>1</v>
      </c>
      <c r="I7" s="176">
        <v>55216.5</v>
      </c>
      <c r="J7" s="209">
        <v>6246</v>
      </c>
      <c r="K7" s="176">
        <v>116040.5</v>
      </c>
      <c r="L7" s="209">
        <v>12853</v>
      </c>
      <c r="M7" s="176">
        <v>104395</v>
      </c>
      <c r="N7" s="209">
        <v>11814</v>
      </c>
      <c r="O7" s="177">
        <f>I7+K7+M7</f>
        <v>275652</v>
      </c>
      <c r="P7" s="219">
        <f>J7+L7+N7</f>
        <v>30913</v>
      </c>
      <c r="Q7" s="211">
        <f>P7/G7</f>
        <v>281.0272727272727</v>
      </c>
      <c r="R7" s="212">
        <f>O7/P7</f>
        <v>8.917025199754148</v>
      </c>
      <c r="S7" s="176"/>
      <c r="T7" s="213">
        <f t="shared" si="0"/>
      </c>
      <c r="U7" s="210">
        <f>239652+36000</f>
        <v>275652</v>
      </c>
      <c r="V7" s="214">
        <f>26913+4000</f>
        <v>30913</v>
      </c>
      <c r="W7" s="215">
        <f>IF(U7&lt;&gt;0,U7/V7,"")</f>
        <v>8.917025199754148</v>
      </c>
      <c r="X7" s="7"/>
    </row>
    <row r="8" spans="1:24" s="6" customFormat="1" ht="18">
      <c r="A8" s="102">
        <v>4</v>
      </c>
      <c r="B8" s="166">
        <v>1408</v>
      </c>
      <c r="C8" s="167">
        <v>39353</v>
      </c>
      <c r="D8" s="168" t="s">
        <v>8</v>
      </c>
      <c r="E8" s="169" t="s">
        <v>24</v>
      </c>
      <c r="F8" s="170">
        <v>70</v>
      </c>
      <c r="G8" s="170">
        <v>70</v>
      </c>
      <c r="H8" s="170">
        <v>2</v>
      </c>
      <c r="I8" s="171">
        <v>45370</v>
      </c>
      <c r="J8" s="206">
        <v>4999</v>
      </c>
      <c r="K8" s="171">
        <v>90944</v>
      </c>
      <c r="L8" s="206">
        <v>9838</v>
      </c>
      <c r="M8" s="171">
        <v>77513</v>
      </c>
      <c r="N8" s="206">
        <v>8356</v>
      </c>
      <c r="O8" s="172">
        <f>+I8+K8+M8</f>
        <v>213827</v>
      </c>
      <c r="P8" s="220">
        <f>+J8+L8+N8</f>
        <v>23193</v>
      </c>
      <c r="Q8" s="207">
        <f>IF(O8&lt;&gt;0,P8/G8,"")</f>
        <v>331.3285714285714</v>
      </c>
      <c r="R8" s="173">
        <f>IF(O8&lt;&gt;0,O8/P8,"")</f>
        <v>9.219462768938904</v>
      </c>
      <c r="S8" s="171">
        <v>371944</v>
      </c>
      <c r="T8" s="208">
        <f t="shared" si="0"/>
        <v>-0.42510969393241993</v>
      </c>
      <c r="U8" s="171">
        <v>720746</v>
      </c>
      <c r="V8" s="206">
        <v>79132</v>
      </c>
      <c r="W8" s="174">
        <f>U8/V8</f>
        <v>9.108148410251227</v>
      </c>
      <c r="X8" s="7"/>
    </row>
    <row r="9" spans="1:24" s="6" customFormat="1" ht="18">
      <c r="A9" s="52">
        <v>5</v>
      </c>
      <c r="B9" s="200" t="s">
        <v>113</v>
      </c>
      <c r="C9" s="123">
        <v>39360</v>
      </c>
      <c r="D9" s="139" t="s">
        <v>46</v>
      </c>
      <c r="E9" s="139" t="s">
        <v>114</v>
      </c>
      <c r="F9" s="124">
        <v>71</v>
      </c>
      <c r="G9" s="127">
        <v>73</v>
      </c>
      <c r="H9" s="127">
        <v>1</v>
      </c>
      <c r="I9" s="154">
        <v>12677.5</v>
      </c>
      <c r="J9" s="189">
        <v>1746</v>
      </c>
      <c r="K9" s="154">
        <v>25215.62</v>
      </c>
      <c r="L9" s="189">
        <v>3410</v>
      </c>
      <c r="M9" s="154">
        <v>24198.38</v>
      </c>
      <c r="N9" s="189">
        <v>3246</v>
      </c>
      <c r="O9" s="155">
        <f>M9+K9+I9</f>
        <v>62091.5</v>
      </c>
      <c r="P9" s="221">
        <f>+J9+L9+N9</f>
        <v>8402</v>
      </c>
      <c r="Q9" s="184">
        <f>P9/G9</f>
        <v>115.0958904109589</v>
      </c>
      <c r="R9" s="138">
        <f>O9/P9</f>
        <v>7.390085693882409</v>
      </c>
      <c r="S9" s="154"/>
      <c r="T9" s="185">
        <f t="shared" si="0"/>
      </c>
      <c r="U9" s="154">
        <f>+O9</f>
        <v>62091.5</v>
      </c>
      <c r="V9" s="189">
        <f>+P9</f>
        <v>8402</v>
      </c>
      <c r="W9" s="146">
        <f>+U9/V9</f>
        <v>7.390085693882409</v>
      </c>
      <c r="X9" s="7"/>
    </row>
    <row r="10" spans="1:25" s="9" customFormat="1" ht="18">
      <c r="A10" s="53">
        <v>6</v>
      </c>
      <c r="B10" s="160" t="s">
        <v>115</v>
      </c>
      <c r="C10" s="135">
        <v>39360</v>
      </c>
      <c r="D10" s="136" t="s">
        <v>10</v>
      </c>
      <c r="E10" s="136" t="s">
        <v>116</v>
      </c>
      <c r="F10" s="137">
        <v>27</v>
      </c>
      <c r="G10" s="137">
        <v>27</v>
      </c>
      <c r="H10" s="137">
        <v>1</v>
      </c>
      <c r="I10" s="156">
        <v>12228</v>
      </c>
      <c r="J10" s="184">
        <v>1222</v>
      </c>
      <c r="K10" s="156">
        <v>24813</v>
      </c>
      <c r="L10" s="184">
        <v>2355</v>
      </c>
      <c r="M10" s="156">
        <v>23574</v>
      </c>
      <c r="N10" s="184">
        <v>2284</v>
      </c>
      <c r="O10" s="157">
        <f>M10+K10+I10</f>
        <v>60615</v>
      </c>
      <c r="P10" s="222">
        <f>J10+L10+N10</f>
        <v>5861</v>
      </c>
      <c r="Q10" s="184">
        <f>P10/G10</f>
        <v>217.07407407407408</v>
      </c>
      <c r="R10" s="138">
        <f>O10/P10</f>
        <v>10.34209179320935</v>
      </c>
      <c r="S10" s="158"/>
      <c r="T10" s="185">
        <f t="shared" si="0"/>
      </c>
      <c r="U10" s="156">
        <v>60614</v>
      </c>
      <c r="V10" s="184">
        <v>5861</v>
      </c>
      <c r="W10" s="144">
        <f>U10/V10</f>
        <v>10.341921173861115</v>
      </c>
      <c r="Y10" s="8"/>
    </row>
    <row r="11" spans="1:24" s="10" customFormat="1" ht="18">
      <c r="A11" s="52">
        <v>7</v>
      </c>
      <c r="B11" s="160" t="s">
        <v>76</v>
      </c>
      <c r="C11" s="120">
        <v>39346</v>
      </c>
      <c r="D11" s="130" t="s">
        <v>19</v>
      </c>
      <c r="E11" s="130" t="s">
        <v>45</v>
      </c>
      <c r="F11" s="126">
        <v>58</v>
      </c>
      <c r="G11" s="126">
        <v>59</v>
      </c>
      <c r="H11" s="126">
        <v>3</v>
      </c>
      <c r="I11" s="151">
        <v>11920</v>
      </c>
      <c r="J11" s="183">
        <v>1328</v>
      </c>
      <c r="K11" s="151">
        <v>24147</v>
      </c>
      <c r="L11" s="183">
        <v>2562</v>
      </c>
      <c r="M11" s="151">
        <v>20490</v>
      </c>
      <c r="N11" s="183">
        <v>2504</v>
      </c>
      <c r="O11" s="152">
        <f>+M11+K11+I11</f>
        <v>56557</v>
      </c>
      <c r="P11" s="223">
        <f>+N11+L11+J11</f>
        <v>6394</v>
      </c>
      <c r="Q11" s="184">
        <f>P11/G11</f>
        <v>108.37288135593221</v>
      </c>
      <c r="R11" s="138">
        <f>O11/P11</f>
        <v>8.845323741007194</v>
      </c>
      <c r="S11" s="151">
        <v>105478</v>
      </c>
      <c r="T11" s="185">
        <f t="shared" si="0"/>
        <v>-0.463802878325338</v>
      </c>
      <c r="U11" s="151">
        <v>451587</v>
      </c>
      <c r="V11" s="183">
        <v>47851</v>
      </c>
      <c r="W11" s="143">
        <f>+U11/V11</f>
        <v>9.437357630979498</v>
      </c>
      <c r="X11" s="8"/>
    </row>
    <row r="12" spans="1:24" s="10" customFormat="1" ht="18">
      <c r="A12" s="53">
        <v>8</v>
      </c>
      <c r="B12" s="160" t="s">
        <v>59</v>
      </c>
      <c r="C12" s="120">
        <v>39318</v>
      </c>
      <c r="D12" s="130" t="s">
        <v>19</v>
      </c>
      <c r="E12" s="130" t="s">
        <v>20</v>
      </c>
      <c r="F12" s="126">
        <v>116</v>
      </c>
      <c r="G12" s="126">
        <v>63</v>
      </c>
      <c r="H12" s="126">
        <v>7</v>
      </c>
      <c r="I12" s="151">
        <v>3609</v>
      </c>
      <c r="J12" s="183">
        <v>529</v>
      </c>
      <c r="K12" s="151">
        <v>18274</v>
      </c>
      <c r="L12" s="183">
        <v>2223</v>
      </c>
      <c r="M12" s="151">
        <v>20069</v>
      </c>
      <c r="N12" s="183">
        <v>2507</v>
      </c>
      <c r="O12" s="152">
        <f>+M12+K12+I12</f>
        <v>41952</v>
      </c>
      <c r="P12" s="223">
        <f>+N12+L12+J12</f>
        <v>5259</v>
      </c>
      <c r="Q12" s="184">
        <f>P12/G12</f>
        <v>83.47619047619048</v>
      </c>
      <c r="R12" s="138">
        <f>O12/P12</f>
        <v>7.9771819737592695</v>
      </c>
      <c r="S12" s="151">
        <v>65116</v>
      </c>
      <c r="T12" s="185">
        <f t="shared" si="0"/>
        <v>-0.3557343817187788</v>
      </c>
      <c r="U12" s="151">
        <v>2410783</v>
      </c>
      <c r="V12" s="183">
        <v>293632</v>
      </c>
      <c r="W12" s="143">
        <f>+U12/V12</f>
        <v>8.210218913469921</v>
      </c>
      <c r="X12" s="11"/>
    </row>
    <row r="13" spans="1:24" s="10" customFormat="1" ht="18">
      <c r="A13" s="52">
        <v>9</v>
      </c>
      <c r="B13" s="161" t="s">
        <v>66</v>
      </c>
      <c r="C13" s="119">
        <v>39332</v>
      </c>
      <c r="D13" s="132" t="s">
        <v>8</v>
      </c>
      <c r="E13" s="133" t="s">
        <v>9</v>
      </c>
      <c r="F13" s="125">
        <v>61</v>
      </c>
      <c r="G13" s="125">
        <v>54</v>
      </c>
      <c r="H13" s="125">
        <v>5</v>
      </c>
      <c r="I13" s="149">
        <v>8780</v>
      </c>
      <c r="J13" s="186">
        <v>1085</v>
      </c>
      <c r="K13" s="149">
        <v>16410</v>
      </c>
      <c r="L13" s="186">
        <v>2101</v>
      </c>
      <c r="M13" s="149">
        <v>14552</v>
      </c>
      <c r="N13" s="186">
        <v>1910</v>
      </c>
      <c r="O13" s="150">
        <f>+I13+K13+M13</f>
        <v>39742</v>
      </c>
      <c r="P13" s="218">
        <f>+J13+L13+N13</f>
        <v>5096</v>
      </c>
      <c r="Q13" s="187">
        <f>IF(O13&lt;&gt;0,P13/G13,"")</f>
        <v>94.37037037037037</v>
      </c>
      <c r="R13" s="134">
        <f>IF(O13&lt;&gt;0,O13/P13,"")</f>
        <v>7.798665620094192</v>
      </c>
      <c r="S13" s="149">
        <v>78961</v>
      </c>
      <c r="T13" s="185">
        <f t="shared" si="0"/>
        <v>-0.4966882384974861</v>
      </c>
      <c r="U13" s="149">
        <v>1075714</v>
      </c>
      <c r="V13" s="186">
        <v>108720</v>
      </c>
      <c r="W13" s="142">
        <f>U13/V13</f>
        <v>9.89435246504783</v>
      </c>
      <c r="X13" s="8"/>
    </row>
    <row r="14" spans="1:24" s="10" customFormat="1" ht="18">
      <c r="A14" s="53">
        <v>10</v>
      </c>
      <c r="B14" s="161" t="s">
        <v>77</v>
      </c>
      <c r="C14" s="119">
        <v>39346</v>
      </c>
      <c r="D14" s="132" t="s">
        <v>8</v>
      </c>
      <c r="E14" s="133" t="s">
        <v>24</v>
      </c>
      <c r="F14" s="125">
        <v>66</v>
      </c>
      <c r="G14" s="125">
        <v>43</v>
      </c>
      <c r="H14" s="125">
        <v>3</v>
      </c>
      <c r="I14" s="149">
        <v>6343</v>
      </c>
      <c r="J14" s="186">
        <v>749</v>
      </c>
      <c r="K14" s="149">
        <v>11620</v>
      </c>
      <c r="L14" s="186">
        <v>1279</v>
      </c>
      <c r="M14" s="149">
        <v>9710</v>
      </c>
      <c r="N14" s="186">
        <v>1108</v>
      </c>
      <c r="O14" s="150">
        <f>+I14+K14+M14</f>
        <v>27673</v>
      </c>
      <c r="P14" s="218">
        <f>+J14+L14+N14</f>
        <v>3136</v>
      </c>
      <c r="Q14" s="187">
        <f>IF(O14&lt;&gt;0,P14/G14,"")</f>
        <v>72.93023255813954</v>
      </c>
      <c r="R14" s="134">
        <f>IF(O14&lt;&gt;0,O14/P14,"")</f>
        <v>8.824298469387756</v>
      </c>
      <c r="S14" s="149">
        <v>83393</v>
      </c>
      <c r="T14" s="185">
        <f t="shared" si="0"/>
        <v>-0.6681615962970513</v>
      </c>
      <c r="U14" s="149">
        <v>316174</v>
      </c>
      <c r="V14" s="186">
        <v>34304</v>
      </c>
      <c r="W14" s="142">
        <f>U14/V14</f>
        <v>9.216826026119403</v>
      </c>
      <c r="X14" s="8"/>
    </row>
    <row r="15" spans="1:24" s="10" customFormat="1" ht="18">
      <c r="A15" s="52">
        <v>11</v>
      </c>
      <c r="B15" s="160" t="s">
        <v>90</v>
      </c>
      <c r="C15" s="120">
        <v>39353</v>
      </c>
      <c r="D15" s="130" t="s">
        <v>29</v>
      </c>
      <c r="E15" s="130" t="s">
        <v>91</v>
      </c>
      <c r="F15" s="126">
        <v>40</v>
      </c>
      <c r="G15" s="126">
        <v>40</v>
      </c>
      <c r="H15" s="126">
        <v>2</v>
      </c>
      <c r="I15" s="151">
        <v>4333.5</v>
      </c>
      <c r="J15" s="183">
        <v>474</v>
      </c>
      <c r="K15" s="151">
        <v>8495</v>
      </c>
      <c r="L15" s="183">
        <v>943</v>
      </c>
      <c r="M15" s="151">
        <v>8312.5</v>
      </c>
      <c r="N15" s="183">
        <v>890</v>
      </c>
      <c r="O15" s="152">
        <f>I15+K15+M15</f>
        <v>21141</v>
      </c>
      <c r="P15" s="223">
        <f>J15+L15+N15</f>
        <v>2307</v>
      </c>
      <c r="Q15" s="183">
        <f>+P15/G15</f>
        <v>57.675</v>
      </c>
      <c r="R15" s="131">
        <f>+O15/P15</f>
        <v>9.163849154746424</v>
      </c>
      <c r="S15" s="151">
        <v>49590</v>
      </c>
      <c r="T15" s="185">
        <f t="shared" si="0"/>
        <v>-0.5736842105263158</v>
      </c>
      <c r="U15" s="153">
        <v>87840.5</v>
      </c>
      <c r="V15" s="188">
        <v>9689</v>
      </c>
      <c r="W15" s="147">
        <f>U15/V15</f>
        <v>9.066002683455466</v>
      </c>
      <c r="X15" s="8"/>
    </row>
    <row r="16" spans="1:24" s="10" customFormat="1" ht="18">
      <c r="A16" s="53">
        <v>12</v>
      </c>
      <c r="B16" s="160" t="s">
        <v>70</v>
      </c>
      <c r="C16" s="120">
        <v>39339</v>
      </c>
      <c r="D16" s="130" t="s">
        <v>19</v>
      </c>
      <c r="E16" s="130" t="s">
        <v>47</v>
      </c>
      <c r="F16" s="126">
        <v>71</v>
      </c>
      <c r="G16" s="126">
        <v>63</v>
      </c>
      <c r="H16" s="126">
        <v>4</v>
      </c>
      <c r="I16" s="151">
        <v>3388</v>
      </c>
      <c r="J16" s="183">
        <v>578</v>
      </c>
      <c r="K16" s="151">
        <v>7438</v>
      </c>
      <c r="L16" s="183">
        <v>1035</v>
      </c>
      <c r="M16" s="151">
        <v>6940</v>
      </c>
      <c r="N16" s="183">
        <v>1157</v>
      </c>
      <c r="O16" s="152">
        <f>+M16+K16+I16</f>
        <v>17766</v>
      </c>
      <c r="P16" s="223">
        <f>+N16+L16+J16</f>
        <v>2770</v>
      </c>
      <c r="Q16" s="184">
        <f>P16/G16</f>
        <v>43.96825396825397</v>
      </c>
      <c r="R16" s="138">
        <f>O16/P16</f>
        <v>6.413718411552346</v>
      </c>
      <c r="S16" s="151">
        <v>57962</v>
      </c>
      <c r="T16" s="185">
        <f t="shared" si="0"/>
        <v>-0.6934888375142335</v>
      </c>
      <c r="U16" s="151">
        <v>485993</v>
      </c>
      <c r="V16" s="183">
        <v>50735</v>
      </c>
      <c r="W16" s="143">
        <f>+U16/V16</f>
        <v>9.579047994481128</v>
      </c>
      <c r="X16" s="8"/>
    </row>
    <row r="17" spans="1:24" s="10" customFormat="1" ht="18">
      <c r="A17" s="52">
        <v>13</v>
      </c>
      <c r="B17" s="160" t="s">
        <v>92</v>
      </c>
      <c r="C17" s="120">
        <v>39353</v>
      </c>
      <c r="D17" s="130" t="s">
        <v>93</v>
      </c>
      <c r="E17" s="130" t="s">
        <v>94</v>
      </c>
      <c r="F17" s="126">
        <v>11</v>
      </c>
      <c r="G17" s="126">
        <v>11</v>
      </c>
      <c r="H17" s="126">
        <v>2</v>
      </c>
      <c r="I17" s="151">
        <v>5301</v>
      </c>
      <c r="J17" s="183">
        <v>442</v>
      </c>
      <c r="K17" s="151">
        <v>6597.5</v>
      </c>
      <c r="L17" s="183">
        <v>541</v>
      </c>
      <c r="M17" s="151">
        <v>5705.5</v>
      </c>
      <c r="N17" s="183">
        <v>465</v>
      </c>
      <c r="O17" s="152">
        <f>+M17+K17+I17</f>
        <v>17604</v>
      </c>
      <c r="P17" s="223">
        <f>+N17+L17+J17</f>
        <v>1448</v>
      </c>
      <c r="Q17" s="183">
        <f>+P17/G17</f>
        <v>131.63636363636363</v>
      </c>
      <c r="R17" s="131">
        <f>+O17/P17</f>
        <v>12.157458563535911</v>
      </c>
      <c r="S17" s="151">
        <v>34270</v>
      </c>
      <c r="T17" s="185">
        <f t="shared" si="0"/>
        <v>-0.48631456084038516</v>
      </c>
      <c r="U17" s="153">
        <v>63034</v>
      </c>
      <c r="V17" s="188">
        <v>5077</v>
      </c>
      <c r="W17" s="147">
        <f>U17/V17</f>
        <v>12.415599763639944</v>
      </c>
      <c r="X17" s="8"/>
    </row>
    <row r="18" spans="1:24" s="10" customFormat="1" ht="18">
      <c r="A18" s="53">
        <v>14</v>
      </c>
      <c r="B18" s="161" t="s">
        <v>117</v>
      </c>
      <c r="C18" s="119">
        <v>39325</v>
      </c>
      <c r="D18" s="132" t="s">
        <v>8</v>
      </c>
      <c r="E18" s="133" t="s">
        <v>47</v>
      </c>
      <c r="F18" s="125">
        <v>66</v>
      </c>
      <c r="G18" s="125">
        <v>33</v>
      </c>
      <c r="H18" s="125">
        <v>6</v>
      </c>
      <c r="I18" s="149">
        <v>3574</v>
      </c>
      <c r="J18" s="186">
        <v>658</v>
      </c>
      <c r="K18" s="149">
        <v>5951</v>
      </c>
      <c r="L18" s="186">
        <v>1110</v>
      </c>
      <c r="M18" s="149">
        <v>6264</v>
      </c>
      <c r="N18" s="186">
        <v>1156</v>
      </c>
      <c r="O18" s="150">
        <f>+I18+K18+M18</f>
        <v>15789</v>
      </c>
      <c r="P18" s="218">
        <f>+J18+L18+N18</f>
        <v>2924</v>
      </c>
      <c r="Q18" s="187">
        <f>IF(O18&lt;&gt;0,P18/G18,"")</f>
        <v>88.60606060606061</v>
      </c>
      <c r="R18" s="134">
        <f>IF(O18&lt;&gt;0,O18/P18,"")</f>
        <v>5.399794801641587</v>
      </c>
      <c r="S18" s="149">
        <v>47984</v>
      </c>
      <c r="T18" s="185">
        <f t="shared" si="0"/>
        <v>-0.6709528176058687</v>
      </c>
      <c r="U18" s="149">
        <v>1213069</v>
      </c>
      <c r="V18" s="186">
        <v>144761</v>
      </c>
      <c r="W18" s="142">
        <f>U18/V18</f>
        <v>8.379805334309655</v>
      </c>
      <c r="X18" s="8"/>
    </row>
    <row r="19" spans="1:24" s="10" customFormat="1" ht="18">
      <c r="A19" s="52">
        <v>15</v>
      </c>
      <c r="B19" s="162" t="s">
        <v>73</v>
      </c>
      <c r="C19" s="123">
        <v>39339</v>
      </c>
      <c r="D19" s="139" t="s">
        <v>46</v>
      </c>
      <c r="E19" s="139" t="s">
        <v>95</v>
      </c>
      <c r="F19" s="124">
        <v>79</v>
      </c>
      <c r="G19" s="127">
        <v>73</v>
      </c>
      <c r="H19" s="127">
        <v>4</v>
      </c>
      <c r="I19" s="154">
        <v>2241.5</v>
      </c>
      <c r="J19" s="189">
        <v>402</v>
      </c>
      <c r="K19" s="154">
        <v>6391</v>
      </c>
      <c r="L19" s="189">
        <v>976</v>
      </c>
      <c r="M19" s="154">
        <v>6905</v>
      </c>
      <c r="N19" s="189">
        <v>1008</v>
      </c>
      <c r="O19" s="155">
        <f>+M19+K19+I19</f>
        <v>15537.5</v>
      </c>
      <c r="P19" s="221">
        <f>N19+L19+J19</f>
        <v>2386</v>
      </c>
      <c r="Q19" s="184">
        <f>P19/G19</f>
        <v>32.68493150684932</v>
      </c>
      <c r="R19" s="138">
        <f>O19/P19</f>
        <v>6.511944677284157</v>
      </c>
      <c r="S19" s="154">
        <v>29743</v>
      </c>
      <c r="T19" s="185">
        <f t="shared" si="0"/>
        <v>-0.47760817671384864</v>
      </c>
      <c r="U19" s="154">
        <v>176910.5</v>
      </c>
      <c r="V19" s="189">
        <v>22097</v>
      </c>
      <c r="W19" s="146">
        <f>+U19/V19</f>
        <v>8.006086799113001</v>
      </c>
      <c r="X19" s="8"/>
    </row>
    <row r="20" spans="1:24" s="10" customFormat="1" ht="18">
      <c r="A20" s="53">
        <v>16</v>
      </c>
      <c r="B20" s="160" t="s">
        <v>63</v>
      </c>
      <c r="C20" s="120">
        <v>39325</v>
      </c>
      <c r="D20" s="130" t="s">
        <v>29</v>
      </c>
      <c r="E20" s="130" t="s">
        <v>74</v>
      </c>
      <c r="F20" s="126">
        <v>41</v>
      </c>
      <c r="G20" s="126">
        <v>36</v>
      </c>
      <c r="H20" s="126">
        <v>6</v>
      </c>
      <c r="I20" s="151">
        <v>3455</v>
      </c>
      <c r="J20" s="183">
        <v>691</v>
      </c>
      <c r="K20" s="151">
        <v>5259</v>
      </c>
      <c r="L20" s="183">
        <v>968</v>
      </c>
      <c r="M20" s="151">
        <v>6457</v>
      </c>
      <c r="N20" s="183">
        <v>1085</v>
      </c>
      <c r="O20" s="152">
        <f>SUM(I20+K20+M20)</f>
        <v>15171</v>
      </c>
      <c r="P20" s="223">
        <f>SUM(J20+L20+N20)</f>
        <v>2744</v>
      </c>
      <c r="Q20" s="184">
        <f>P20/G20</f>
        <v>76.22222222222223</v>
      </c>
      <c r="R20" s="138">
        <f>O20/P20</f>
        <v>5.528790087463557</v>
      </c>
      <c r="S20" s="151">
        <v>15177</v>
      </c>
      <c r="T20" s="185">
        <f t="shared" si="0"/>
        <v>-0.000395335046451868</v>
      </c>
      <c r="U20" s="151">
        <v>386472.5</v>
      </c>
      <c r="V20" s="183">
        <v>50827</v>
      </c>
      <c r="W20" s="147">
        <f aca="true" t="shared" si="1" ref="W20:W25">U20/V20</f>
        <v>7.603685049284829</v>
      </c>
      <c r="X20" s="8"/>
    </row>
    <row r="21" spans="1:24" s="10" customFormat="1" ht="18">
      <c r="A21" s="52">
        <v>17</v>
      </c>
      <c r="B21" s="161" t="s">
        <v>69</v>
      </c>
      <c r="C21" s="119">
        <v>39339</v>
      </c>
      <c r="D21" s="132" t="s">
        <v>8</v>
      </c>
      <c r="E21" s="133" t="s">
        <v>9</v>
      </c>
      <c r="F21" s="125">
        <v>45</v>
      </c>
      <c r="G21" s="125">
        <v>26</v>
      </c>
      <c r="H21" s="125">
        <v>4</v>
      </c>
      <c r="I21" s="149">
        <v>2290</v>
      </c>
      <c r="J21" s="186">
        <v>316</v>
      </c>
      <c r="K21" s="149">
        <v>5565</v>
      </c>
      <c r="L21" s="186">
        <v>770</v>
      </c>
      <c r="M21" s="149">
        <v>4939</v>
      </c>
      <c r="N21" s="186">
        <v>671</v>
      </c>
      <c r="O21" s="150">
        <f>+I21+K21+M21</f>
        <v>12794</v>
      </c>
      <c r="P21" s="218">
        <f>+J21+L21+N21</f>
        <v>1757</v>
      </c>
      <c r="Q21" s="187">
        <f>IF(O21&lt;&gt;0,P21/G21,"")</f>
        <v>67.57692307692308</v>
      </c>
      <c r="R21" s="134">
        <f>IF(O21&lt;&gt;0,O21/P21,"")</f>
        <v>7.281730221969266</v>
      </c>
      <c r="S21" s="149">
        <v>65088</v>
      </c>
      <c r="T21" s="185">
        <f t="shared" si="0"/>
        <v>-0.80343534906588</v>
      </c>
      <c r="U21" s="149">
        <v>488445</v>
      </c>
      <c r="V21" s="186">
        <v>49822</v>
      </c>
      <c r="W21" s="142">
        <f t="shared" si="1"/>
        <v>9.803801533459115</v>
      </c>
      <c r="X21" s="8"/>
    </row>
    <row r="22" spans="1:24" s="10" customFormat="1" ht="18">
      <c r="A22" s="53">
        <v>18</v>
      </c>
      <c r="B22" s="161" t="s">
        <v>79</v>
      </c>
      <c r="C22" s="119">
        <v>39318</v>
      </c>
      <c r="D22" s="132" t="s">
        <v>8</v>
      </c>
      <c r="E22" s="133" t="s">
        <v>40</v>
      </c>
      <c r="F22" s="125">
        <v>60</v>
      </c>
      <c r="G22" s="125">
        <v>29</v>
      </c>
      <c r="H22" s="125">
        <v>7</v>
      </c>
      <c r="I22" s="149">
        <v>2465</v>
      </c>
      <c r="J22" s="186">
        <v>416</v>
      </c>
      <c r="K22" s="149">
        <v>4046</v>
      </c>
      <c r="L22" s="186">
        <v>689</v>
      </c>
      <c r="M22" s="149">
        <v>3993</v>
      </c>
      <c r="N22" s="186">
        <v>646</v>
      </c>
      <c r="O22" s="150">
        <f>+I22+K22+M22</f>
        <v>10504</v>
      </c>
      <c r="P22" s="218">
        <f>+J22+L22+N22</f>
        <v>1751</v>
      </c>
      <c r="Q22" s="187">
        <f>IF(O22&lt;&gt;0,P22/G22,"")</f>
        <v>60.37931034482759</v>
      </c>
      <c r="R22" s="134">
        <f>IF(O22&lt;&gt;0,O22/P22,"")</f>
        <v>5.998857795545403</v>
      </c>
      <c r="S22" s="149">
        <v>27364</v>
      </c>
      <c r="T22" s="185">
        <f t="shared" si="0"/>
        <v>-0.6161379915217073</v>
      </c>
      <c r="U22" s="149">
        <v>1002572</v>
      </c>
      <c r="V22" s="186">
        <v>123714</v>
      </c>
      <c r="W22" s="142">
        <f t="shared" si="1"/>
        <v>8.103949431753884</v>
      </c>
      <c r="X22" s="8"/>
    </row>
    <row r="23" spans="1:24" s="10" customFormat="1" ht="18">
      <c r="A23" s="52">
        <v>19</v>
      </c>
      <c r="B23" s="160" t="s">
        <v>60</v>
      </c>
      <c r="C23" s="120">
        <v>39311</v>
      </c>
      <c r="D23" s="130" t="s">
        <v>29</v>
      </c>
      <c r="E23" s="130" t="s">
        <v>39</v>
      </c>
      <c r="F23" s="126">
        <v>51</v>
      </c>
      <c r="G23" s="126">
        <v>14</v>
      </c>
      <c r="H23" s="126">
        <v>8</v>
      </c>
      <c r="I23" s="151">
        <v>1884</v>
      </c>
      <c r="J23" s="183">
        <v>333</v>
      </c>
      <c r="K23" s="151">
        <v>3287</v>
      </c>
      <c r="L23" s="183">
        <v>609</v>
      </c>
      <c r="M23" s="151">
        <v>4084</v>
      </c>
      <c r="N23" s="183">
        <v>726</v>
      </c>
      <c r="O23" s="152">
        <f>I23+K23+M23</f>
        <v>9255</v>
      </c>
      <c r="P23" s="223">
        <f>J23+L23+N23</f>
        <v>1668</v>
      </c>
      <c r="Q23" s="184">
        <f>P23/G23</f>
        <v>119.14285714285714</v>
      </c>
      <c r="R23" s="138">
        <f>O23/P23</f>
        <v>5.548561151079137</v>
      </c>
      <c r="S23" s="151">
        <v>8457.5</v>
      </c>
      <c r="T23" s="185">
        <f t="shared" si="0"/>
        <v>0.09429500443393438</v>
      </c>
      <c r="U23" s="153">
        <v>700744</v>
      </c>
      <c r="V23" s="188">
        <v>90327</v>
      </c>
      <c r="W23" s="147">
        <f t="shared" si="1"/>
        <v>7.757857561969289</v>
      </c>
      <c r="X23" s="8"/>
    </row>
    <row r="24" spans="1:24" s="10" customFormat="1" ht="18">
      <c r="A24" s="53">
        <v>20</v>
      </c>
      <c r="B24" s="160" t="s">
        <v>71</v>
      </c>
      <c r="C24" s="135">
        <v>39339</v>
      </c>
      <c r="D24" s="136" t="s">
        <v>10</v>
      </c>
      <c r="E24" s="136" t="s">
        <v>72</v>
      </c>
      <c r="F24" s="137">
        <v>25</v>
      </c>
      <c r="G24" s="137">
        <v>19</v>
      </c>
      <c r="H24" s="137">
        <v>4</v>
      </c>
      <c r="I24" s="156">
        <v>1870</v>
      </c>
      <c r="J24" s="184">
        <v>241</v>
      </c>
      <c r="K24" s="156">
        <v>3636</v>
      </c>
      <c r="L24" s="184">
        <v>453</v>
      </c>
      <c r="M24" s="156">
        <v>3413</v>
      </c>
      <c r="N24" s="184">
        <v>424</v>
      </c>
      <c r="O24" s="157">
        <f>M24+K24+I24</f>
        <v>8919</v>
      </c>
      <c r="P24" s="222">
        <f>J24+L24+N24</f>
        <v>1118</v>
      </c>
      <c r="Q24" s="184">
        <f>P24/G24</f>
        <v>58.8421052631579</v>
      </c>
      <c r="R24" s="138">
        <f>O24/P24</f>
        <v>7.977638640429338</v>
      </c>
      <c r="S24" s="158">
        <v>22279</v>
      </c>
      <c r="T24" s="185">
        <f t="shared" si="0"/>
        <v>-0.5996678486467076</v>
      </c>
      <c r="U24" s="156">
        <v>251319</v>
      </c>
      <c r="V24" s="184">
        <v>24671</v>
      </c>
      <c r="W24" s="144">
        <f t="shared" si="1"/>
        <v>10.186818531879535</v>
      </c>
      <c r="X24" s="8"/>
    </row>
    <row r="25" spans="1:24" s="10" customFormat="1" ht="18">
      <c r="A25" s="52">
        <v>21</v>
      </c>
      <c r="B25" s="161" t="s">
        <v>1</v>
      </c>
      <c r="C25" s="119">
        <v>39304</v>
      </c>
      <c r="D25" s="132" t="s">
        <v>8</v>
      </c>
      <c r="E25" s="133" t="s">
        <v>9</v>
      </c>
      <c r="F25" s="125">
        <v>165</v>
      </c>
      <c r="G25" s="125">
        <v>25</v>
      </c>
      <c r="H25" s="125">
        <v>9</v>
      </c>
      <c r="I25" s="149">
        <v>1746</v>
      </c>
      <c r="J25" s="186">
        <v>511</v>
      </c>
      <c r="K25" s="149">
        <v>3907</v>
      </c>
      <c r="L25" s="186">
        <v>955</v>
      </c>
      <c r="M25" s="149">
        <v>3208</v>
      </c>
      <c r="N25" s="186">
        <v>657</v>
      </c>
      <c r="O25" s="150">
        <f>+I25+K25+M25</f>
        <v>8861</v>
      </c>
      <c r="P25" s="218">
        <f>+J25+L25+N25</f>
        <v>2123</v>
      </c>
      <c r="Q25" s="187">
        <f>IF(O25&lt;&gt;0,P25/G25,"")</f>
        <v>84.92</v>
      </c>
      <c r="R25" s="134">
        <f>IF(O25&lt;&gt;0,O25/P25,"")</f>
        <v>4.173810645313236</v>
      </c>
      <c r="S25" s="149">
        <v>21029</v>
      </c>
      <c r="T25" s="185">
        <f t="shared" si="0"/>
        <v>-0.5786295116268011</v>
      </c>
      <c r="U25" s="149">
        <v>5089341</v>
      </c>
      <c r="V25" s="186">
        <v>673032</v>
      </c>
      <c r="W25" s="142">
        <f t="shared" si="1"/>
        <v>7.561811325464466</v>
      </c>
      <c r="X25" s="8"/>
    </row>
    <row r="26" spans="1:25" s="10" customFormat="1" ht="18">
      <c r="A26" s="53">
        <v>22</v>
      </c>
      <c r="B26" s="160" t="s">
        <v>67</v>
      </c>
      <c r="C26" s="120">
        <v>39332</v>
      </c>
      <c r="D26" s="130" t="s">
        <v>19</v>
      </c>
      <c r="E26" s="130" t="s">
        <v>45</v>
      </c>
      <c r="F26" s="126">
        <v>112</v>
      </c>
      <c r="G26" s="126">
        <v>33</v>
      </c>
      <c r="H26" s="126">
        <v>5</v>
      </c>
      <c r="I26" s="151">
        <v>1675</v>
      </c>
      <c r="J26" s="183">
        <v>275</v>
      </c>
      <c r="K26" s="151">
        <v>4031</v>
      </c>
      <c r="L26" s="183">
        <v>764</v>
      </c>
      <c r="M26" s="151">
        <v>3152</v>
      </c>
      <c r="N26" s="183">
        <v>471</v>
      </c>
      <c r="O26" s="152">
        <f>+M26+K26+I26</f>
        <v>8858</v>
      </c>
      <c r="P26" s="223">
        <f>+N26+L26+J26</f>
        <v>1510</v>
      </c>
      <c r="Q26" s="183">
        <f>+P26/G26</f>
        <v>45.75757575757576</v>
      </c>
      <c r="R26" s="131">
        <f>+O26/P26</f>
        <v>5.866225165562914</v>
      </c>
      <c r="S26" s="151">
        <v>46516</v>
      </c>
      <c r="T26" s="185">
        <f t="shared" si="0"/>
        <v>-0.8095709003353685</v>
      </c>
      <c r="U26" s="151">
        <v>1023565</v>
      </c>
      <c r="V26" s="183">
        <v>119892</v>
      </c>
      <c r="W26" s="143">
        <f>+U26/V26</f>
        <v>8.537391986120841</v>
      </c>
      <c r="X26" s="8"/>
      <c r="Y26" s="8"/>
    </row>
    <row r="27" spans="1:25" s="10" customFormat="1" ht="18">
      <c r="A27" s="53">
        <v>23</v>
      </c>
      <c r="B27" s="160" t="s">
        <v>96</v>
      </c>
      <c r="C27" s="135">
        <v>39353</v>
      </c>
      <c r="D27" s="136" t="s">
        <v>10</v>
      </c>
      <c r="E27" s="136" t="s">
        <v>57</v>
      </c>
      <c r="F27" s="137">
        <v>10</v>
      </c>
      <c r="G27" s="137">
        <v>8</v>
      </c>
      <c r="H27" s="137">
        <v>2</v>
      </c>
      <c r="I27" s="156">
        <v>2044</v>
      </c>
      <c r="J27" s="184">
        <v>202</v>
      </c>
      <c r="K27" s="156">
        <v>3956</v>
      </c>
      <c r="L27" s="184">
        <v>347</v>
      </c>
      <c r="M27" s="156">
        <v>2778</v>
      </c>
      <c r="N27" s="184">
        <v>250</v>
      </c>
      <c r="O27" s="157">
        <f>M27+K27+I27</f>
        <v>8778</v>
      </c>
      <c r="P27" s="222">
        <f>J27+L27+N27</f>
        <v>799</v>
      </c>
      <c r="Q27" s="184">
        <f>P27/G27</f>
        <v>99.875</v>
      </c>
      <c r="R27" s="138">
        <f>O27/P27</f>
        <v>10.986232790988735</v>
      </c>
      <c r="S27" s="156">
        <v>22341</v>
      </c>
      <c r="T27" s="185">
        <f t="shared" si="0"/>
        <v>-0.6070901033973413</v>
      </c>
      <c r="U27" s="156">
        <v>41125</v>
      </c>
      <c r="V27" s="184">
        <v>3697</v>
      </c>
      <c r="W27" s="144">
        <f>U27/V27</f>
        <v>11.123884230457127</v>
      </c>
      <c r="X27" s="8"/>
      <c r="Y27" s="8"/>
    </row>
    <row r="28" spans="1:25" s="10" customFormat="1" ht="18">
      <c r="A28" s="52">
        <v>24</v>
      </c>
      <c r="B28" s="163" t="s">
        <v>97</v>
      </c>
      <c r="C28" s="119">
        <v>39332</v>
      </c>
      <c r="D28" s="141" t="s">
        <v>93</v>
      </c>
      <c r="E28" s="141" t="s">
        <v>98</v>
      </c>
      <c r="F28" s="121">
        <v>23</v>
      </c>
      <c r="G28" s="121">
        <v>21</v>
      </c>
      <c r="H28" s="121">
        <v>5</v>
      </c>
      <c r="I28" s="149">
        <v>1301.5</v>
      </c>
      <c r="J28" s="186">
        <v>219</v>
      </c>
      <c r="K28" s="149">
        <v>2642</v>
      </c>
      <c r="L28" s="186">
        <v>408</v>
      </c>
      <c r="M28" s="149">
        <v>2907.5</v>
      </c>
      <c r="N28" s="186">
        <v>466</v>
      </c>
      <c r="O28" s="150">
        <f>+M28+K28+I28</f>
        <v>6851</v>
      </c>
      <c r="P28" s="218">
        <f>+N28+L28+J28</f>
        <v>1093</v>
      </c>
      <c r="Q28" s="184">
        <f>P28/G28</f>
        <v>52.04761904761905</v>
      </c>
      <c r="R28" s="138">
        <f>O28/P28</f>
        <v>6.2680695333943275</v>
      </c>
      <c r="S28" s="151">
        <v>16445.5</v>
      </c>
      <c r="T28" s="185">
        <f t="shared" si="0"/>
        <v>-0.5834118755890669</v>
      </c>
      <c r="U28" s="153">
        <v>216325</v>
      </c>
      <c r="V28" s="188">
        <v>22802</v>
      </c>
      <c r="W28" s="147">
        <f>U28/V28</f>
        <v>9.48710639417595</v>
      </c>
      <c r="X28" s="8"/>
      <c r="Y28" s="8"/>
    </row>
    <row r="29" spans="1:25" s="10" customFormat="1" ht="18">
      <c r="A29" s="53">
        <v>25</v>
      </c>
      <c r="B29" s="160" t="s">
        <v>118</v>
      </c>
      <c r="C29" s="120">
        <v>39101</v>
      </c>
      <c r="D29" s="130" t="s">
        <v>29</v>
      </c>
      <c r="E29" s="130" t="s">
        <v>29</v>
      </c>
      <c r="F29" s="126">
        <v>160</v>
      </c>
      <c r="G29" s="126">
        <v>1</v>
      </c>
      <c r="H29" s="126">
        <v>31</v>
      </c>
      <c r="I29" s="151">
        <v>2041</v>
      </c>
      <c r="J29" s="183">
        <v>511</v>
      </c>
      <c r="K29" s="151">
        <v>2000</v>
      </c>
      <c r="L29" s="183">
        <v>500</v>
      </c>
      <c r="M29" s="151">
        <v>2000</v>
      </c>
      <c r="N29" s="183">
        <v>500</v>
      </c>
      <c r="O29" s="152">
        <f>I29+K29+M29</f>
        <v>6041</v>
      </c>
      <c r="P29" s="223">
        <f>J29+L29+N29</f>
        <v>1511</v>
      </c>
      <c r="Q29" s="184">
        <f>P29/G29</f>
        <v>1511</v>
      </c>
      <c r="R29" s="138">
        <f>O29/P29</f>
        <v>3.9980145598941097</v>
      </c>
      <c r="S29" s="151"/>
      <c r="T29" s="185">
        <f t="shared" si="0"/>
      </c>
      <c r="U29" s="153">
        <v>7585264.5</v>
      </c>
      <c r="V29" s="188">
        <v>1082563</v>
      </c>
      <c r="W29" s="147">
        <f>U29/V29</f>
        <v>7.006764964256122</v>
      </c>
      <c r="X29" s="8"/>
      <c r="Y29" s="8"/>
    </row>
    <row r="30" spans="1:25" s="10" customFormat="1" ht="18">
      <c r="A30" s="52">
        <v>26</v>
      </c>
      <c r="B30" s="161" t="s">
        <v>78</v>
      </c>
      <c r="C30" s="119">
        <v>39346</v>
      </c>
      <c r="D30" s="133" t="s">
        <v>31</v>
      </c>
      <c r="E30" s="133" t="s">
        <v>65</v>
      </c>
      <c r="F30" s="125">
        <v>43</v>
      </c>
      <c r="G30" s="125">
        <v>26</v>
      </c>
      <c r="H30" s="125">
        <v>3</v>
      </c>
      <c r="I30" s="149">
        <v>717</v>
      </c>
      <c r="J30" s="186">
        <v>145</v>
      </c>
      <c r="K30" s="149">
        <v>1670</v>
      </c>
      <c r="L30" s="186">
        <v>288</v>
      </c>
      <c r="M30" s="149">
        <v>1975</v>
      </c>
      <c r="N30" s="186">
        <v>321</v>
      </c>
      <c r="O30" s="150">
        <f>I30+K30+M30</f>
        <v>4362</v>
      </c>
      <c r="P30" s="218">
        <f>J30+L30+N30</f>
        <v>754</v>
      </c>
      <c r="Q30" s="183">
        <f>+P30/G30</f>
        <v>29</v>
      </c>
      <c r="R30" s="131">
        <f>+O30/P30</f>
        <v>5.7851458885941645</v>
      </c>
      <c r="S30" s="149">
        <v>15716.5</v>
      </c>
      <c r="T30" s="185">
        <f t="shared" si="0"/>
        <v>-0.722457290109121</v>
      </c>
      <c r="U30" s="159">
        <f>99363+0</f>
        <v>99363</v>
      </c>
      <c r="V30" s="188">
        <f>12029+0</f>
        <v>12029</v>
      </c>
      <c r="W30" s="145">
        <f>IF(U30&lt;&gt;0,U30/V30,"")</f>
        <v>8.260287638207664</v>
      </c>
      <c r="X30" s="8"/>
      <c r="Y30" s="8"/>
    </row>
    <row r="31" spans="1:25" s="10" customFormat="1" ht="18">
      <c r="A31" s="53">
        <v>27</v>
      </c>
      <c r="B31" s="163" t="s">
        <v>99</v>
      </c>
      <c r="C31" s="119">
        <v>39353</v>
      </c>
      <c r="D31" s="141" t="s">
        <v>22</v>
      </c>
      <c r="E31" s="141" t="s">
        <v>45</v>
      </c>
      <c r="F31" s="121">
        <v>1</v>
      </c>
      <c r="G31" s="121">
        <v>1</v>
      </c>
      <c r="H31" s="121">
        <v>2</v>
      </c>
      <c r="I31" s="149">
        <v>1223</v>
      </c>
      <c r="J31" s="186">
        <v>83</v>
      </c>
      <c r="K31" s="149">
        <v>1465</v>
      </c>
      <c r="L31" s="186">
        <v>100</v>
      </c>
      <c r="M31" s="149">
        <v>1495</v>
      </c>
      <c r="N31" s="186">
        <v>102</v>
      </c>
      <c r="O31" s="150">
        <f>+I31+K31+M31</f>
        <v>4183</v>
      </c>
      <c r="P31" s="218">
        <f>+J31+L31+N31</f>
        <v>285</v>
      </c>
      <c r="Q31" s="183">
        <f>+P31/G31</f>
        <v>285</v>
      </c>
      <c r="R31" s="131">
        <f>+O31/P31</f>
        <v>14.677192982456141</v>
      </c>
      <c r="S31" s="149">
        <v>8955</v>
      </c>
      <c r="T31" s="185">
        <f t="shared" si="0"/>
        <v>-0.5328866554997208</v>
      </c>
      <c r="U31" s="149">
        <v>14689</v>
      </c>
      <c r="V31" s="186">
        <v>1030</v>
      </c>
      <c r="W31" s="145">
        <f aca="true" t="shared" si="2" ref="W31:W43">U31/V31</f>
        <v>14.26116504854369</v>
      </c>
      <c r="X31" s="8"/>
      <c r="Y31" s="8"/>
    </row>
    <row r="32" spans="1:25" s="10" customFormat="1" ht="18">
      <c r="A32" s="52">
        <v>28</v>
      </c>
      <c r="B32" s="161" t="s">
        <v>68</v>
      </c>
      <c r="C32" s="119">
        <v>39332</v>
      </c>
      <c r="D32" s="132" t="s">
        <v>8</v>
      </c>
      <c r="E32" s="133" t="s">
        <v>47</v>
      </c>
      <c r="F32" s="125">
        <v>58</v>
      </c>
      <c r="G32" s="125">
        <v>20</v>
      </c>
      <c r="H32" s="125">
        <v>5</v>
      </c>
      <c r="I32" s="149">
        <v>577</v>
      </c>
      <c r="J32" s="186">
        <v>108</v>
      </c>
      <c r="K32" s="149">
        <v>1792</v>
      </c>
      <c r="L32" s="186">
        <v>318</v>
      </c>
      <c r="M32" s="149">
        <v>1574</v>
      </c>
      <c r="N32" s="186">
        <v>280</v>
      </c>
      <c r="O32" s="150">
        <f>+I32+K32+M32</f>
        <v>3943</v>
      </c>
      <c r="P32" s="218">
        <f>+J32+L32+N32</f>
        <v>706</v>
      </c>
      <c r="Q32" s="187">
        <f>IF(O32&lt;&gt;0,P32/G32,"")</f>
        <v>35.3</v>
      </c>
      <c r="R32" s="134">
        <f>IF(O32&lt;&gt;0,O32/P32,"")</f>
        <v>5.584985835694051</v>
      </c>
      <c r="S32" s="149">
        <v>9787</v>
      </c>
      <c r="T32" s="185">
        <f t="shared" si="0"/>
        <v>-0.5971186267497701</v>
      </c>
      <c r="U32" s="149">
        <v>246081</v>
      </c>
      <c r="V32" s="186">
        <v>30111</v>
      </c>
      <c r="W32" s="142">
        <f t="shared" si="2"/>
        <v>8.172461891003287</v>
      </c>
      <c r="X32" s="8"/>
      <c r="Y32" s="8"/>
    </row>
    <row r="33" spans="1:25" s="10" customFormat="1" ht="18">
      <c r="A33" s="53">
        <v>29</v>
      </c>
      <c r="B33" s="163" t="s">
        <v>80</v>
      </c>
      <c r="C33" s="119">
        <v>39346</v>
      </c>
      <c r="D33" s="136" t="s">
        <v>23</v>
      </c>
      <c r="E33" s="136" t="s">
        <v>81</v>
      </c>
      <c r="F33" s="137">
        <v>30</v>
      </c>
      <c r="G33" s="137">
        <v>20</v>
      </c>
      <c r="H33" s="137">
        <v>3</v>
      </c>
      <c r="I33" s="156">
        <v>540</v>
      </c>
      <c r="J33" s="184">
        <v>90</v>
      </c>
      <c r="K33" s="156">
        <v>1011</v>
      </c>
      <c r="L33" s="184">
        <v>161</v>
      </c>
      <c r="M33" s="156">
        <v>1640.5</v>
      </c>
      <c r="N33" s="184">
        <v>253</v>
      </c>
      <c r="O33" s="157">
        <f>I33+K33+M33</f>
        <v>3191.5</v>
      </c>
      <c r="P33" s="222">
        <f>J33+L33+N33</f>
        <v>504</v>
      </c>
      <c r="Q33" s="183">
        <f>+P33/G33</f>
        <v>25.2</v>
      </c>
      <c r="R33" s="131">
        <f>+O33/P33</f>
        <v>6.33234126984127</v>
      </c>
      <c r="S33" s="156">
        <v>10389</v>
      </c>
      <c r="T33" s="185">
        <f t="shared" si="0"/>
        <v>-0.6928000770045241</v>
      </c>
      <c r="U33" s="156">
        <v>62152</v>
      </c>
      <c r="V33" s="184">
        <v>7028</v>
      </c>
      <c r="W33" s="144">
        <f t="shared" si="2"/>
        <v>8.843483210017075</v>
      </c>
      <c r="X33" s="8"/>
      <c r="Y33" s="8"/>
    </row>
    <row r="34" spans="1:25" s="10" customFormat="1" ht="18">
      <c r="A34" s="53">
        <v>30</v>
      </c>
      <c r="B34" s="164" t="s">
        <v>100</v>
      </c>
      <c r="C34" s="120">
        <v>39269</v>
      </c>
      <c r="D34" s="140" t="s">
        <v>42</v>
      </c>
      <c r="E34" s="140" t="s">
        <v>42</v>
      </c>
      <c r="F34" s="122">
        <v>10</v>
      </c>
      <c r="G34" s="122">
        <v>10</v>
      </c>
      <c r="H34" s="122">
        <v>14</v>
      </c>
      <c r="I34" s="151">
        <v>445</v>
      </c>
      <c r="J34" s="183">
        <v>80</v>
      </c>
      <c r="K34" s="151">
        <v>1144</v>
      </c>
      <c r="L34" s="183">
        <v>162</v>
      </c>
      <c r="M34" s="151">
        <v>1179</v>
      </c>
      <c r="N34" s="183">
        <v>172</v>
      </c>
      <c r="O34" s="152">
        <f>SUM(I34+K34+M34)</f>
        <v>2768</v>
      </c>
      <c r="P34" s="223">
        <f>J34+L34+N34</f>
        <v>414</v>
      </c>
      <c r="Q34" s="183">
        <f>+P34/G34</f>
        <v>41.4</v>
      </c>
      <c r="R34" s="131">
        <f>+O34/P34</f>
        <v>6.685990338164252</v>
      </c>
      <c r="S34" s="151">
        <v>0</v>
      </c>
      <c r="T34" s="185">
        <f t="shared" si="0"/>
      </c>
      <c r="U34" s="151">
        <v>188651.69</v>
      </c>
      <c r="V34" s="183">
        <v>27704</v>
      </c>
      <c r="W34" s="147">
        <f t="shared" si="2"/>
        <v>6.809546996823563</v>
      </c>
      <c r="X34" s="8"/>
      <c r="Y34" s="8"/>
    </row>
    <row r="35" spans="1:25" s="10" customFormat="1" ht="18">
      <c r="A35" s="52">
        <v>31</v>
      </c>
      <c r="B35" s="161" t="s">
        <v>50</v>
      </c>
      <c r="C35" s="119">
        <v>39297</v>
      </c>
      <c r="D35" s="132" t="s">
        <v>8</v>
      </c>
      <c r="E35" s="133" t="s">
        <v>40</v>
      </c>
      <c r="F35" s="125">
        <v>51</v>
      </c>
      <c r="G35" s="125">
        <v>13</v>
      </c>
      <c r="H35" s="125">
        <v>10</v>
      </c>
      <c r="I35" s="149">
        <v>117</v>
      </c>
      <c r="J35" s="186">
        <v>20</v>
      </c>
      <c r="K35" s="149">
        <v>1228</v>
      </c>
      <c r="L35" s="186">
        <v>177</v>
      </c>
      <c r="M35" s="149">
        <v>1205</v>
      </c>
      <c r="N35" s="186">
        <v>167</v>
      </c>
      <c r="O35" s="150">
        <f>+I35+K35+M35</f>
        <v>2550</v>
      </c>
      <c r="P35" s="218">
        <f>+J35+L35+N35</f>
        <v>364</v>
      </c>
      <c r="Q35" s="187">
        <f>IF(O35&lt;&gt;0,P35/G35,"")</f>
        <v>28</v>
      </c>
      <c r="R35" s="134">
        <f>IF(O35&lt;&gt;0,O35/P35,"")</f>
        <v>7.0054945054945055</v>
      </c>
      <c r="S35" s="149">
        <v>4170</v>
      </c>
      <c r="T35" s="185">
        <f t="shared" si="0"/>
        <v>-0.38848920863309355</v>
      </c>
      <c r="U35" s="149">
        <v>695560</v>
      </c>
      <c r="V35" s="186">
        <v>86142</v>
      </c>
      <c r="W35" s="142">
        <f t="shared" si="2"/>
        <v>8.074574539713497</v>
      </c>
      <c r="X35" s="8"/>
      <c r="Y35" s="8"/>
    </row>
    <row r="36" spans="1:25" s="10" customFormat="1" ht="18">
      <c r="A36" s="53">
        <v>32</v>
      </c>
      <c r="B36" s="161" t="s">
        <v>84</v>
      </c>
      <c r="C36" s="119">
        <v>39241</v>
      </c>
      <c r="D36" s="132" t="s">
        <v>8</v>
      </c>
      <c r="E36" s="133" t="s">
        <v>9</v>
      </c>
      <c r="F36" s="125">
        <v>114</v>
      </c>
      <c r="G36" s="125">
        <v>2</v>
      </c>
      <c r="H36" s="125">
        <v>18</v>
      </c>
      <c r="I36" s="149">
        <v>15</v>
      </c>
      <c r="J36" s="186">
        <v>2</v>
      </c>
      <c r="K36" s="149">
        <v>36</v>
      </c>
      <c r="L36" s="186">
        <v>5</v>
      </c>
      <c r="M36" s="149">
        <v>2406</v>
      </c>
      <c r="N36" s="186">
        <v>194</v>
      </c>
      <c r="O36" s="150">
        <f>+I36+K36+M36</f>
        <v>2457</v>
      </c>
      <c r="P36" s="218">
        <f>+J36+L36+N36</f>
        <v>201</v>
      </c>
      <c r="Q36" s="187">
        <f>IF(O36&lt;&gt;0,P36/G36,"")</f>
        <v>100.5</v>
      </c>
      <c r="R36" s="134">
        <f>IF(O36&lt;&gt;0,O36/P36,"")</f>
        <v>12.223880597014926</v>
      </c>
      <c r="S36" s="149">
        <v>234</v>
      </c>
      <c r="T36" s="185">
        <f t="shared" si="0"/>
        <v>9.5</v>
      </c>
      <c r="U36" s="149">
        <v>2907079</v>
      </c>
      <c r="V36" s="186">
        <v>340397</v>
      </c>
      <c r="W36" s="142">
        <f t="shared" si="2"/>
        <v>8.540260343070004</v>
      </c>
      <c r="X36" s="8"/>
      <c r="Y36" s="8"/>
    </row>
    <row r="37" spans="1:25" s="10" customFormat="1" ht="18">
      <c r="A37" s="52">
        <v>33</v>
      </c>
      <c r="B37" s="163" t="s">
        <v>119</v>
      </c>
      <c r="C37" s="119">
        <v>39318</v>
      </c>
      <c r="D37" s="141" t="s">
        <v>93</v>
      </c>
      <c r="E37" s="141" t="s">
        <v>98</v>
      </c>
      <c r="F37" s="121">
        <v>8</v>
      </c>
      <c r="G37" s="121">
        <v>4</v>
      </c>
      <c r="H37" s="121">
        <v>7</v>
      </c>
      <c r="I37" s="149">
        <v>316.5</v>
      </c>
      <c r="J37" s="186">
        <v>47</v>
      </c>
      <c r="K37" s="149">
        <v>1106</v>
      </c>
      <c r="L37" s="186">
        <v>155</v>
      </c>
      <c r="M37" s="149">
        <v>932.5</v>
      </c>
      <c r="N37" s="186">
        <v>124</v>
      </c>
      <c r="O37" s="150">
        <f>+M37+K37+I37</f>
        <v>2355</v>
      </c>
      <c r="P37" s="218">
        <f>+N37+L37+J37</f>
        <v>326</v>
      </c>
      <c r="Q37" s="184">
        <f>P37/G37</f>
        <v>81.5</v>
      </c>
      <c r="R37" s="138">
        <f>O37/P37</f>
        <v>7.223926380368098</v>
      </c>
      <c r="S37" s="151">
        <v>9101.5</v>
      </c>
      <c r="T37" s="185">
        <f aca="true" t="shared" si="3" ref="T37:T68">IF(S37&lt;&gt;0,-(S37-O37)/S37,"")</f>
        <v>-0.7412514420699885</v>
      </c>
      <c r="U37" s="153">
        <v>119349</v>
      </c>
      <c r="V37" s="188">
        <v>11591</v>
      </c>
      <c r="W37" s="147">
        <f t="shared" si="2"/>
        <v>10.296695712190493</v>
      </c>
      <c r="X37" s="8"/>
      <c r="Y37" s="8"/>
    </row>
    <row r="38" spans="1:25" s="10" customFormat="1" ht="18">
      <c r="A38" s="53">
        <v>34</v>
      </c>
      <c r="B38" s="160" t="s">
        <v>17</v>
      </c>
      <c r="C38" s="120">
        <v>39262</v>
      </c>
      <c r="D38" s="130" t="s">
        <v>29</v>
      </c>
      <c r="E38" s="130" t="s">
        <v>39</v>
      </c>
      <c r="F38" s="126">
        <v>78</v>
      </c>
      <c r="G38" s="126">
        <v>2</v>
      </c>
      <c r="H38" s="126">
        <v>15</v>
      </c>
      <c r="I38" s="151">
        <v>461.5</v>
      </c>
      <c r="J38" s="183">
        <v>112</v>
      </c>
      <c r="K38" s="151">
        <v>691.5</v>
      </c>
      <c r="L38" s="183">
        <v>168</v>
      </c>
      <c r="M38" s="151">
        <v>843</v>
      </c>
      <c r="N38" s="183">
        <v>206</v>
      </c>
      <c r="O38" s="152">
        <f aca="true" t="shared" si="4" ref="O38:P42">I38+K38+M38</f>
        <v>1996</v>
      </c>
      <c r="P38" s="223">
        <f t="shared" si="4"/>
        <v>486</v>
      </c>
      <c r="Q38" s="184">
        <f>P38/G38</f>
        <v>243</v>
      </c>
      <c r="R38" s="138">
        <f>O38/P38</f>
        <v>4.106995884773663</v>
      </c>
      <c r="S38" s="151">
        <v>63</v>
      </c>
      <c r="T38" s="185">
        <f t="shared" si="3"/>
        <v>30.682539682539684</v>
      </c>
      <c r="U38" s="153">
        <v>1773708.5</v>
      </c>
      <c r="V38" s="188">
        <v>226176</v>
      </c>
      <c r="W38" s="147">
        <f t="shared" si="2"/>
        <v>7.842160529852858</v>
      </c>
      <c r="X38" s="8"/>
      <c r="Y38" s="8"/>
    </row>
    <row r="39" spans="1:25" s="10" customFormat="1" ht="18">
      <c r="A39" s="52">
        <v>35</v>
      </c>
      <c r="B39" s="160" t="s">
        <v>120</v>
      </c>
      <c r="C39" s="120" t="s">
        <v>121</v>
      </c>
      <c r="D39" s="130" t="s">
        <v>29</v>
      </c>
      <c r="E39" s="130" t="s">
        <v>103</v>
      </c>
      <c r="F39" s="126">
        <v>135</v>
      </c>
      <c r="G39" s="126">
        <v>2</v>
      </c>
      <c r="H39" s="126">
        <v>64</v>
      </c>
      <c r="I39" s="151">
        <v>360</v>
      </c>
      <c r="J39" s="183">
        <v>90</v>
      </c>
      <c r="K39" s="151">
        <v>510</v>
      </c>
      <c r="L39" s="183">
        <v>127</v>
      </c>
      <c r="M39" s="151">
        <v>670.5</v>
      </c>
      <c r="N39" s="183">
        <v>167</v>
      </c>
      <c r="O39" s="152">
        <f t="shared" si="4"/>
        <v>1540.5</v>
      </c>
      <c r="P39" s="223">
        <f t="shared" si="4"/>
        <v>384</v>
      </c>
      <c r="Q39" s="183">
        <f>+P39/G39</f>
        <v>192</v>
      </c>
      <c r="R39" s="131">
        <f>+O39/P39</f>
        <v>4.01171875</v>
      </c>
      <c r="S39" s="151"/>
      <c r="T39" s="185">
        <f t="shared" si="3"/>
      </c>
      <c r="U39" s="151">
        <v>25433583.5</v>
      </c>
      <c r="V39" s="183">
        <v>3830686</v>
      </c>
      <c r="W39" s="147">
        <f t="shared" si="2"/>
        <v>6.639433119811961</v>
      </c>
      <c r="X39" s="8"/>
      <c r="Y39" s="8"/>
    </row>
    <row r="40" spans="1:25" s="10" customFormat="1" ht="18">
      <c r="A40" s="53">
        <v>36</v>
      </c>
      <c r="B40" s="160" t="s">
        <v>122</v>
      </c>
      <c r="C40" s="120">
        <v>39066</v>
      </c>
      <c r="D40" s="130" t="s">
        <v>29</v>
      </c>
      <c r="E40" s="130" t="s">
        <v>123</v>
      </c>
      <c r="F40" s="126">
        <v>42</v>
      </c>
      <c r="G40" s="126">
        <v>1</v>
      </c>
      <c r="H40" s="126">
        <v>22</v>
      </c>
      <c r="I40" s="151">
        <v>360</v>
      </c>
      <c r="J40" s="183">
        <v>90</v>
      </c>
      <c r="K40" s="151">
        <v>500</v>
      </c>
      <c r="L40" s="183">
        <v>125</v>
      </c>
      <c r="M40" s="151">
        <v>650.5</v>
      </c>
      <c r="N40" s="183">
        <v>163</v>
      </c>
      <c r="O40" s="152">
        <f t="shared" si="4"/>
        <v>1510.5</v>
      </c>
      <c r="P40" s="223">
        <f t="shared" si="4"/>
        <v>378</v>
      </c>
      <c r="Q40" s="183">
        <f>+P40/G40</f>
        <v>378</v>
      </c>
      <c r="R40" s="131">
        <f>+O40/P40</f>
        <v>3.996031746031746</v>
      </c>
      <c r="S40" s="151"/>
      <c r="T40" s="185">
        <f t="shared" si="3"/>
      </c>
      <c r="U40" s="153">
        <v>413346</v>
      </c>
      <c r="V40" s="188">
        <v>57805</v>
      </c>
      <c r="W40" s="147">
        <f t="shared" si="2"/>
        <v>7.150696306547877</v>
      </c>
      <c r="X40" s="8"/>
      <c r="Y40" s="8"/>
    </row>
    <row r="41" spans="1:25" s="10" customFormat="1" ht="18">
      <c r="A41" s="52">
        <v>37</v>
      </c>
      <c r="B41" s="160" t="s">
        <v>124</v>
      </c>
      <c r="C41" s="120">
        <v>39094</v>
      </c>
      <c r="D41" s="130" t="s">
        <v>29</v>
      </c>
      <c r="E41" s="130" t="s">
        <v>125</v>
      </c>
      <c r="F41" s="126">
        <v>226</v>
      </c>
      <c r="G41" s="126">
        <v>1</v>
      </c>
      <c r="H41" s="126">
        <v>31</v>
      </c>
      <c r="I41" s="151">
        <v>360</v>
      </c>
      <c r="J41" s="183">
        <v>90</v>
      </c>
      <c r="K41" s="151">
        <v>500</v>
      </c>
      <c r="L41" s="183">
        <v>125</v>
      </c>
      <c r="M41" s="151">
        <v>650.5</v>
      </c>
      <c r="N41" s="183">
        <v>163</v>
      </c>
      <c r="O41" s="152">
        <f t="shared" si="4"/>
        <v>1510.5</v>
      </c>
      <c r="P41" s="223">
        <f t="shared" si="4"/>
        <v>378</v>
      </c>
      <c r="Q41" s="184">
        <f>P41/G41</f>
        <v>378</v>
      </c>
      <c r="R41" s="138">
        <f>O41/P41</f>
        <v>3.996031746031746</v>
      </c>
      <c r="S41" s="151"/>
      <c r="T41" s="185">
        <f t="shared" si="3"/>
      </c>
      <c r="U41" s="153">
        <v>8588199</v>
      </c>
      <c r="V41" s="188">
        <v>1236673</v>
      </c>
      <c r="W41" s="147">
        <f t="shared" si="2"/>
        <v>6.944599744637427</v>
      </c>
      <c r="X41" s="8"/>
      <c r="Y41" s="8"/>
    </row>
    <row r="42" spans="1:25" s="10" customFormat="1" ht="18">
      <c r="A42" s="53">
        <v>38</v>
      </c>
      <c r="B42" s="160" t="s">
        <v>126</v>
      </c>
      <c r="C42" s="120">
        <v>39129</v>
      </c>
      <c r="D42" s="130" t="s">
        <v>29</v>
      </c>
      <c r="E42" s="130" t="s">
        <v>74</v>
      </c>
      <c r="F42" s="126">
        <v>43</v>
      </c>
      <c r="G42" s="126">
        <v>1</v>
      </c>
      <c r="H42" s="126">
        <v>26</v>
      </c>
      <c r="I42" s="151">
        <v>360</v>
      </c>
      <c r="J42" s="183">
        <v>90</v>
      </c>
      <c r="K42" s="151">
        <v>500</v>
      </c>
      <c r="L42" s="183">
        <v>125</v>
      </c>
      <c r="M42" s="151">
        <v>650.5</v>
      </c>
      <c r="N42" s="183">
        <v>163</v>
      </c>
      <c r="O42" s="152">
        <f t="shared" si="4"/>
        <v>1510.5</v>
      </c>
      <c r="P42" s="223">
        <f t="shared" si="4"/>
        <v>378</v>
      </c>
      <c r="Q42" s="184">
        <f>P42/G42</f>
        <v>378</v>
      </c>
      <c r="R42" s="138">
        <f>O42/P42</f>
        <v>3.996031746031746</v>
      </c>
      <c r="S42" s="151"/>
      <c r="T42" s="185">
        <f t="shared" si="3"/>
      </c>
      <c r="U42" s="153">
        <v>1217605.5</v>
      </c>
      <c r="V42" s="188">
        <v>151693</v>
      </c>
      <c r="W42" s="147">
        <f t="shared" si="2"/>
        <v>8.02677447212462</v>
      </c>
      <c r="X42" s="8"/>
      <c r="Y42" s="8"/>
    </row>
    <row r="43" spans="1:25" s="10" customFormat="1" ht="18">
      <c r="A43" s="52">
        <v>39</v>
      </c>
      <c r="B43" s="160" t="s">
        <v>127</v>
      </c>
      <c r="C43" s="120">
        <v>39010</v>
      </c>
      <c r="D43" s="130" t="s">
        <v>29</v>
      </c>
      <c r="E43" s="130" t="s">
        <v>47</v>
      </c>
      <c r="F43" s="126">
        <v>249</v>
      </c>
      <c r="G43" s="126">
        <v>1</v>
      </c>
      <c r="H43" s="126">
        <v>30</v>
      </c>
      <c r="I43" s="151">
        <v>360</v>
      </c>
      <c r="J43" s="183">
        <v>90</v>
      </c>
      <c r="K43" s="151">
        <v>500</v>
      </c>
      <c r="L43" s="183">
        <v>125</v>
      </c>
      <c r="M43" s="151">
        <v>650.5</v>
      </c>
      <c r="N43" s="183">
        <v>163</v>
      </c>
      <c r="O43" s="152">
        <f>SUM(I43+K43+M43)</f>
        <v>1510.5</v>
      </c>
      <c r="P43" s="223">
        <f>SUM(J43+L43+N43)</f>
        <v>378</v>
      </c>
      <c r="Q43" s="184">
        <f>P43/G43</f>
        <v>378</v>
      </c>
      <c r="R43" s="138">
        <f>O43/P43</f>
        <v>3.996031746031746</v>
      </c>
      <c r="S43" s="151"/>
      <c r="T43" s="185">
        <f t="shared" si="3"/>
      </c>
      <c r="U43" s="153">
        <v>7925789.5</v>
      </c>
      <c r="V43" s="183">
        <v>1160848</v>
      </c>
      <c r="W43" s="147">
        <f t="shared" si="2"/>
        <v>6.827585954405745</v>
      </c>
      <c r="X43" s="8"/>
      <c r="Y43" s="8"/>
    </row>
    <row r="44" spans="1:25" s="10" customFormat="1" ht="18">
      <c r="A44" s="53">
        <v>40</v>
      </c>
      <c r="B44" s="161" t="s">
        <v>61</v>
      </c>
      <c r="C44" s="119">
        <v>39318</v>
      </c>
      <c r="D44" s="133" t="s">
        <v>31</v>
      </c>
      <c r="E44" s="133" t="s">
        <v>62</v>
      </c>
      <c r="F44" s="125">
        <v>56</v>
      </c>
      <c r="G44" s="125">
        <v>12</v>
      </c>
      <c r="H44" s="125">
        <v>7</v>
      </c>
      <c r="I44" s="149">
        <v>297</v>
      </c>
      <c r="J44" s="186">
        <v>52</v>
      </c>
      <c r="K44" s="149">
        <v>660</v>
      </c>
      <c r="L44" s="186">
        <v>118</v>
      </c>
      <c r="M44" s="149">
        <v>488.5</v>
      </c>
      <c r="N44" s="186">
        <v>87</v>
      </c>
      <c r="O44" s="150">
        <f>I44+K44+M44</f>
        <v>1445.5</v>
      </c>
      <c r="P44" s="218">
        <f>J44+L44+N44</f>
        <v>257</v>
      </c>
      <c r="Q44" s="183">
        <f>+P44/G44</f>
        <v>21.416666666666668</v>
      </c>
      <c r="R44" s="131">
        <f>+O44/P44</f>
        <v>5.624513618677042</v>
      </c>
      <c r="S44" s="149">
        <v>3798.5</v>
      </c>
      <c r="T44" s="185">
        <f t="shared" si="3"/>
        <v>-0.6194550480452811</v>
      </c>
      <c r="U44" s="159">
        <f>157146+94670+28857.5+9502+10585.5+5724+1445.5</f>
        <v>307930.5</v>
      </c>
      <c r="V44" s="188">
        <f>18176+11311+4047+1765+1787+1048+257</f>
        <v>38391</v>
      </c>
      <c r="W44" s="145">
        <f>IF(U44&lt;&gt;0,U44/V44,"")</f>
        <v>8.020903336719543</v>
      </c>
      <c r="X44" s="8"/>
      <c r="Y44" s="8"/>
    </row>
    <row r="45" spans="1:25" s="10" customFormat="1" ht="18">
      <c r="A45" s="52">
        <v>41</v>
      </c>
      <c r="B45" s="160" t="s">
        <v>43</v>
      </c>
      <c r="C45" s="120">
        <v>39276</v>
      </c>
      <c r="D45" s="130" t="s">
        <v>29</v>
      </c>
      <c r="E45" s="130" t="s">
        <v>39</v>
      </c>
      <c r="F45" s="126">
        <v>40</v>
      </c>
      <c r="G45" s="126">
        <v>5</v>
      </c>
      <c r="H45" s="126">
        <v>13</v>
      </c>
      <c r="I45" s="151">
        <v>328</v>
      </c>
      <c r="J45" s="183">
        <v>65</v>
      </c>
      <c r="K45" s="151">
        <v>453</v>
      </c>
      <c r="L45" s="183">
        <v>82</v>
      </c>
      <c r="M45" s="151">
        <v>474</v>
      </c>
      <c r="N45" s="183">
        <v>84</v>
      </c>
      <c r="O45" s="152">
        <f>SUM(I45+K45+M45)</f>
        <v>1255</v>
      </c>
      <c r="P45" s="223">
        <f>SUM(J45+L45+N45)</f>
        <v>231</v>
      </c>
      <c r="Q45" s="184">
        <f>P45/G45</f>
        <v>46.2</v>
      </c>
      <c r="R45" s="138">
        <f>O45/P45</f>
        <v>5.432900432900433</v>
      </c>
      <c r="S45" s="151">
        <v>557</v>
      </c>
      <c r="T45" s="185">
        <f t="shared" si="3"/>
        <v>1.2531418312387792</v>
      </c>
      <c r="U45" s="153">
        <v>815329.5</v>
      </c>
      <c r="V45" s="188">
        <v>101312</v>
      </c>
      <c r="W45" s="147">
        <f>U45/V45</f>
        <v>8.04770905716993</v>
      </c>
      <c r="X45" s="8"/>
      <c r="Y45" s="8"/>
    </row>
    <row r="46" spans="1:25" s="10" customFormat="1" ht="18">
      <c r="A46" s="52">
        <v>42</v>
      </c>
      <c r="B46" s="160" t="s">
        <v>18</v>
      </c>
      <c r="C46" s="120">
        <v>39248</v>
      </c>
      <c r="D46" s="130" t="s">
        <v>19</v>
      </c>
      <c r="E46" s="130" t="s">
        <v>28</v>
      </c>
      <c r="F46" s="126">
        <v>160</v>
      </c>
      <c r="G46" s="126">
        <v>7</v>
      </c>
      <c r="H46" s="126">
        <v>17</v>
      </c>
      <c r="I46" s="151">
        <v>267</v>
      </c>
      <c r="J46" s="183">
        <v>56</v>
      </c>
      <c r="K46" s="151">
        <v>482</v>
      </c>
      <c r="L46" s="183">
        <v>99</v>
      </c>
      <c r="M46" s="151">
        <v>464</v>
      </c>
      <c r="N46" s="183">
        <v>88</v>
      </c>
      <c r="O46" s="152">
        <f aca="true" t="shared" si="5" ref="O46:P49">+M46+K46+I46</f>
        <v>1213</v>
      </c>
      <c r="P46" s="223">
        <f t="shared" si="5"/>
        <v>243</v>
      </c>
      <c r="Q46" s="183">
        <f>+P46/G46</f>
        <v>34.714285714285715</v>
      </c>
      <c r="R46" s="131">
        <f>+O46/P46</f>
        <v>4.991769547325103</v>
      </c>
      <c r="S46" s="151">
        <v>901</v>
      </c>
      <c r="T46" s="185">
        <f t="shared" si="3"/>
        <v>0.3462819089900111</v>
      </c>
      <c r="U46" s="151">
        <v>4867132</v>
      </c>
      <c r="V46" s="183">
        <v>658873</v>
      </c>
      <c r="W46" s="143">
        <f>+U46/V46</f>
        <v>7.387056382641267</v>
      </c>
      <c r="X46" s="8"/>
      <c r="Y46" s="8"/>
    </row>
    <row r="47" spans="1:25" s="10" customFormat="1" ht="18">
      <c r="A47" s="53">
        <v>43</v>
      </c>
      <c r="B47" s="163" t="s">
        <v>104</v>
      </c>
      <c r="C47" s="119">
        <v>39262</v>
      </c>
      <c r="D47" s="141" t="s">
        <v>93</v>
      </c>
      <c r="E47" s="141" t="s">
        <v>102</v>
      </c>
      <c r="F47" s="121">
        <v>21</v>
      </c>
      <c r="G47" s="121">
        <v>3</v>
      </c>
      <c r="H47" s="121">
        <v>15</v>
      </c>
      <c r="I47" s="149">
        <v>199</v>
      </c>
      <c r="J47" s="186">
        <v>45</v>
      </c>
      <c r="K47" s="149">
        <v>305</v>
      </c>
      <c r="L47" s="186">
        <v>66</v>
      </c>
      <c r="M47" s="149">
        <v>364</v>
      </c>
      <c r="N47" s="186">
        <v>70</v>
      </c>
      <c r="O47" s="150">
        <f t="shared" si="5"/>
        <v>868</v>
      </c>
      <c r="P47" s="218">
        <f t="shared" si="5"/>
        <v>181</v>
      </c>
      <c r="Q47" s="184">
        <f>P47/G47</f>
        <v>60.333333333333336</v>
      </c>
      <c r="R47" s="138">
        <f>O47/P47</f>
        <v>4.795580110497237</v>
      </c>
      <c r="S47" s="151">
        <v>1069</v>
      </c>
      <c r="T47" s="185">
        <f t="shared" si="3"/>
        <v>-0.1880261927034612</v>
      </c>
      <c r="U47" s="153">
        <v>188907.4</v>
      </c>
      <c r="V47" s="188">
        <v>28241</v>
      </c>
      <c r="W47" s="147">
        <f>U47/V47</f>
        <v>6.689118657271343</v>
      </c>
      <c r="X47" s="8"/>
      <c r="Y47" s="8"/>
    </row>
    <row r="48" spans="1:25" s="10" customFormat="1" ht="18">
      <c r="A48" s="52">
        <v>44</v>
      </c>
      <c r="B48" s="160" t="s">
        <v>58</v>
      </c>
      <c r="C48" s="120">
        <v>39311</v>
      </c>
      <c r="D48" s="130" t="s">
        <v>19</v>
      </c>
      <c r="E48" s="130" t="s">
        <v>45</v>
      </c>
      <c r="F48" s="126">
        <v>84</v>
      </c>
      <c r="G48" s="126">
        <v>5</v>
      </c>
      <c r="H48" s="126">
        <v>8</v>
      </c>
      <c r="I48" s="151">
        <v>213</v>
      </c>
      <c r="J48" s="183">
        <v>60</v>
      </c>
      <c r="K48" s="151">
        <v>342</v>
      </c>
      <c r="L48" s="183">
        <v>86</v>
      </c>
      <c r="M48" s="151">
        <v>282</v>
      </c>
      <c r="N48" s="183">
        <v>73</v>
      </c>
      <c r="O48" s="152">
        <f t="shared" si="5"/>
        <v>837</v>
      </c>
      <c r="P48" s="223">
        <f t="shared" si="5"/>
        <v>219</v>
      </c>
      <c r="Q48" s="184">
        <f>P48/G48</f>
        <v>43.8</v>
      </c>
      <c r="R48" s="138">
        <f>O48/P48</f>
        <v>3.8219178082191783</v>
      </c>
      <c r="S48" s="151">
        <v>1359</v>
      </c>
      <c r="T48" s="185">
        <f t="shared" si="3"/>
        <v>-0.3841059602649007</v>
      </c>
      <c r="U48" s="151">
        <v>772740</v>
      </c>
      <c r="V48" s="183">
        <v>92157</v>
      </c>
      <c r="W48" s="143">
        <f>+U48/V48</f>
        <v>8.385038575474463</v>
      </c>
      <c r="X48" s="8"/>
      <c r="Y48" s="8"/>
    </row>
    <row r="49" spans="1:25" s="10" customFormat="1" ht="18">
      <c r="A49" s="53">
        <v>45</v>
      </c>
      <c r="B49" s="160" t="s">
        <v>51</v>
      </c>
      <c r="C49" s="120">
        <v>39297</v>
      </c>
      <c r="D49" s="130" t="s">
        <v>19</v>
      </c>
      <c r="E49" s="130" t="s">
        <v>28</v>
      </c>
      <c r="F49" s="126">
        <v>62</v>
      </c>
      <c r="G49" s="126">
        <v>5</v>
      </c>
      <c r="H49" s="126">
        <v>10</v>
      </c>
      <c r="I49" s="151">
        <v>154</v>
      </c>
      <c r="J49" s="183">
        <v>28</v>
      </c>
      <c r="K49" s="151">
        <v>333</v>
      </c>
      <c r="L49" s="183">
        <v>57</v>
      </c>
      <c r="M49" s="151">
        <v>293</v>
      </c>
      <c r="N49" s="183">
        <v>55</v>
      </c>
      <c r="O49" s="152">
        <f t="shared" si="5"/>
        <v>780</v>
      </c>
      <c r="P49" s="223">
        <f t="shared" si="5"/>
        <v>140</v>
      </c>
      <c r="Q49" s="184">
        <f>P49/G49</f>
        <v>28</v>
      </c>
      <c r="R49" s="138">
        <f>O49/P49</f>
        <v>5.571428571428571</v>
      </c>
      <c r="S49" s="151">
        <v>1196</v>
      </c>
      <c r="T49" s="185">
        <f t="shared" si="3"/>
        <v>-0.34782608695652173</v>
      </c>
      <c r="U49" s="151">
        <v>650546</v>
      </c>
      <c r="V49" s="183">
        <v>79748</v>
      </c>
      <c r="W49" s="143">
        <f>+U49/V49</f>
        <v>8.157521191754025</v>
      </c>
      <c r="X49" s="8"/>
      <c r="Y49" s="8"/>
    </row>
    <row r="50" spans="1:25" s="10" customFormat="1" ht="18">
      <c r="A50" s="52">
        <v>46</v>
      </c>
      <c r="B50" s="164" t="s">
        <v>44</v>
      </c>
      <c r="C50" s="120">
        <v>39276</v>
      </c>
      <c r="D50" s="140" t="s">
        <v>42</v>
      </c>
      <c r="E50" s="140" t="s">
        <v>30</v>
      </c>
      <c r="F50" s="122">
        <v>49</v>
      </c>
      <c r="G50" s="122">
        <v>4</v>
      </c>
      <c r="H50" s="122">
        <v>13</v>
      </c>
      <c r="I50" s="151">
        <v>110</v>
      </c>
      <c r="J50" s="183">
        <v>19</v>
      </c>
      <c r="K50" s="151">
        <v>339</v>
      </c>
      <c r="L50" s="183">
        <v>49</v>
      </c>
      <c r="M50" s="151">
        <v>227</v>
      </c>
      <c r="N50" s="183">
        <v>34</v>
      </c>
      <c r="O50" s="152">
        <f>SUM(I50+K50+M50)</f>
        <v>676</v>
      </c>
      <c r="P50" s="223">
        <f>SUM(J50+L50+N50)</f>
        <v>102</v>
      </c>
      <c r="Q50" s="183">
        <f>+P50/G50</f>
        <v>25.5</v>
      </c>
      <c r="R50" s="131">
        <f>+O50/P50</f>
        <v>6.627450980392157</v>
      </c>
      <c r="S50" s="151">
        <v>0</v>
      </c>
      <c r="T50" s="185">
        <f t="shared" si="3"/>
      </c>
      <c r="U50" s="151">
        <v>484952</v>
      </c>
      <c r="V50" s="183">
        <v>60366</v>
      </c>
      <c r="W50" s="147">
        <f>U50/V50</f>
        <v>8.033528807606931</v>
      </c>
      <c r="X50" s="8"/>
      <c r="Y50" s="8"/>
    </row>
    <row r="51" spans="1:25" s="10" customFormat="1" ht="18">
      <c r="A51" s="53">
        <v>47</v>
      </c>
      <c r="B51" s="163" t="s">
        <v>82</v>
      </c>
      <c r="C51" s="119">
        <v>39346</v>
      </c>
      <c r="D51" s="136" t="s">
        <v>23</v>
      </c>
      <c r="E51" s="136" t="s">
        <v>83</v>
      </c>
      <c r="F51" s="137">
        <v>13</v>
      </c>
      <c r="G51" s="137">
        <v>8</v>
      </c>
      <c r="H51" s="137">
        <v>3</v>
      </c>
      <c r="I51" s="156">
        <v>115</v>
      </c>
      <c r="J51" s="184">
        <v>15</v>
      </c>
      <c r="K51" s="156">
        <v>315</v>
      </c>
      <c r="L51" s="184">
        <v>41</v>
      </c>
      <c r="M51" s="156">
        <v>81</v>
      </c>
      <c r="N51" s="184">
        <v>13</v>
      </c>
      <c r="O51" s="157">
        <f>I51+K51+M51</f>
        <v>511</v>
      </c>
      <c r="P51" s="222">
        <f>J51+L51+N51</f>
        <v>69</v>
      </c>
      <c r="Q51" s="184">
        <f>P51/G51</f>
        <v>8.625</v>
      </c>
      <c r="R51" s="138">
        <f>O51/P51</f>
        <v>7.405797101449275</v>
      </c>
      <c r="S51" s="156">
        <v>1289</v>
      </c>
      <c r="T51" s="185">
        <f t="shared" si="3"/>
        <v>-0.6035686578743211</v>
      </c>
      <c r="U51" s="156">
        <v>8954.5</v>
      </c>
      <c r="V51" s="184">
        <v>1076</v>
      </c>
      <c r="W51" s="144">
        <f>U51/V51</f>
        <v>8.322026022304833</v>
      </c>
      <c r="X51" s="8"/>
      <c r="Y51" s="8"/>
    </row>
    <row r="52" spans="1:25" s="10" customFormat="1" ht="18">
      <c r="A52" s="52">
        <v>48</v>
      </c>
      <c r="B52" s="161" t="s">
        <v>109</v>
      </c>
      <c r="C52" s="119">
        <v>39332</v>
      </c>
      <c r="D52" s="133" t="s">
        <v>93</v>
      </c>
      <c r="E52" s="133" t="s">
        <v>94</v>
      </c>
      <c r="F52" s="125">
        <v>2</v>
      </c>
      <c r="G52" s="125">
        <v>2</v>
      </c>
      <c r="H52" s="125">
        <v>5</v>
      </c>
      <c r="I52" s="149">
        <v>5</v>
      </c>
      <c r="J52" s="186">
        <v>1</v>
      </c>
      <c r="K52" s="149">
        <v>283</v>
      </c>
      <c r="L52" s="186">
        <v>35</v>
      </c>
      <c r="M52" s="149">
        <v>216</v>
      </c>
      <c r="N52" s="186">
        <v>27</v>
      </c>
      <c r="O52" s="150">
        <f>+M52+K52+I52</f>
        <v>504</v>
      </c>
      <c r="P52" s="218">
        <f>+N52+L52+J52</f>
        <v>63</v>
      </c>
      <c r="Q52" s="184">
        <f>P52/G52</f>
        <v>31.5</v>
      </c>
      <c r="R52" s="138">
        <f>O52/P52</f>
        <v>8</v>
      </c>
      <c r="S52" s="151">
        <v>203</v>
      </c>
      <c r="T52" s="185">
        <f t="shared" si="3"/>
        <v>1.4827586206896552</v>
      </c>
      <c r="U52" s="153">
        <v>15191</v>
      </c>
      <c r="V52" s="188">
        <v>1952</v>
      </c>
      <c r="W52" s="147">
        <f>U52/V52</f>
        <v>7.782274590163935</v>
      </c>
      <c r="X52" s="8"/>
      <c r="Y52" s="8"/>
    </row>
    <row r="53" spans="1:25" s="10" customFormat="1" ht="18">
      <c r="A53" s="53">
        <v>49</v>
      </c>
      <c r="B53" s="161" t="s">
        <v>52</v>
      </c>
      <c r="C53" s="119">
        <v>39297</v>
      </c>
      <c r="D53" s="133" t="s">
        <v>31</v>
      </c>
      <c r="E53" s="133" t="s">
        <v>53</v>
      </c>
      <c r="F53" s="125">
        <v>40</v>
      </c>
      <c r="G53" s="125">
        <v>3</v>
      </c>
      <c r="H53" s="125">
        <v>10</v>
      </c>
      <c r="I53" s="149">
        <v>110</v>
      </c>
      <c r="J53" s="186">
        <v>16</v>
      </c>
      <c r="K53" s="149">
        <v>152</v>
      </c>
      <c r="L53" s="186">
        <v>19</v>
      </c>
      <c r="M53" s="149">
        <v>209</v>
      </c>
      <c r="N53" s="186">
        <v>27</v>
      </c>
      <c r="O53" s="150">
        <f>I53+K53+M53</f>
        <v>471</v>
      </c>
      <c r="P53" s="218">
        <f>J53+L53+N53</f>
        <v>62</v>
      </c>
      <c r="Q53" s="184">
        <f>P53/G53</f>
        <v>20.666666666666668</v>
      </c>
      <c r="R53" s="138">
        <f>O53/P53</f>
        <v>7.596774193548387</v>
      </c>
      <c r="S53" s="149">
        <v>463</v>
      </c>
      <c r="T53" s="185">
        <f t="shared" si="3"/>
        <v>0.017278617710583154</v>
      </c>
      <c r="U53" s="159">
        <f>157880+96709+57038.5+25312+25384.5+16027+5836.5+1144+690+471</f>
        <v>386492.5</v>
      </c>
      <c r="V53" s="188">
        <f>18304+11544+7841+4081+4291+2725+881+225+137+62</f>
        <v>50091</v>
      </c>
      <c r="W53" s="145">
        <f>IF(U53&lt;&gt;0,U53/V53,"")</f>
        <v>7.7158072308398715</v>
      </c>
      <c r="X53" s="8"/>
      <c r="Y53" s="8"/>
    </row>
    <row r="54" spans="1:25" s="10" customFormat="1" ht="18">
      <c r="A54" s="52">
        <v>50</v>
      </c>
      <c r="B54" s="163" t="s">
        <v>101</v>
      </c>
      <c r="C54" s="119">
        <v>39290</v>
      </c>
      <c r="D54" s="141" t="s">
        <v>93</v>
      </c>
      <c r="E54" s="141" t="s">
        <v>102</v>
      </c>
      <c r="F54" s="121">
        <v>10</v>
      </c>
      <c r="G54" s="121">
        <v>2</v>
      </c>
      <c r="H54" s="121">
        <v>11</v>
      </c>
      <c r="I54" s="149">
        <v>104</v>
      </c>
      <c r="J54" s="186">
        <v>26</v>
      </c>
      <c r="K54" s="149">
        <v>187</v>
      </c>
      <c r="L54" s="186">
        <v>44</v>
      </c>
      <c r="M54" s="149">
        <v>169</v>
      </c>
      <c r="N54" s="186">
        <v>41</v>
      </c>
      <c r="O54" s="150">
        <f>+M54+K54+I54</f>
        <v>460</v>
      </c>
      <c r="P54" s="218">
        <f>+N54+L54+J54</f>
        <v>111</v>
      </c>
      <c r="Q54" s="184">
        <f>P54/G54</f>
        <v>55.5</v>
      </c>
      <c r="R54" s="138">
        <f>O54/P54</f>
        <v>4.1441441441441444</v>
      </c>
      <c r="S54" s="151">
        <v>1647</v>
      </c>
      <c r="T54" s="185">
        <f t="shared" si="3"/>
        <v>-0.7207043108682453</v>
      </c>
      <c r="U54" s="153">
        <v>88116.5</v>
      </c>
      <c r="V54" s="188">
        <v>11395</v>
      </c>
      <c r="W54" s="147">
        <f>U54/V54</f>
        <v>7.732909170688899</v>
      </c>
      <c r="X54" s="8"/>
      <c r="Y54" s="8"/>
    </row>
    <row r="55" spans="1:25" s="10" customFormat="1" ht="18">
      <c r="A55" s="53">
        <v>51</v>
      </c>
      <c r="B55" s="163" t="s">
        <v>106</v>
      </c>
      <c r="C55" s="119">
        <v>39283</v>
      </c>
      <c r="D55" s="141" t="s">
        <v>93</v>
      </c>
      <c r="E55" s="141" t="s">
        <v>107</v>
      </c>
      <c r="F55" s="121">
        <v>30</v>
      </c>
      <c r="G55" s="121">
        <v>2</v>
      </c>
      <c r="H55" s="121">
        <v>12</v>
      </c>
      <c r="I55" s="149">
        <v>173</v>
      </c>
      <c r="J55" s="186">
        <v>34</v>
      </c>
      <c r="K55" s="149">
        <v>246</v>
      </c>
      <c r="L55" s="186">
        <v>48</v>
      </c>
      <c r="M55" s="149">
        <v>25</v>
      </c>
      <c r="N55" s="186">
        <v>5</v>
      </c>
      <c r="O55" s="150">
        <f>+I55+K55+M55</f>
        <v>444</v>
      </c>
      <c r="P55" s="218">
        <f>+J55+L55+N55</f>
        <v>87</v>
      </c>
      <c r="Q55" s="183">
        <f>+P55/G55</f>
        <v>43.5</v>
      </c>
      <c r="R55" s="131">
        <f>+O55/P55</f>
        <v>5.103448275862069</v>
      </c>
      <c r="S55" s="151">
        <v>771</v>
      </c>
      <c r="T55" s="185">
        <f t="shared" si="3"/>
        <v>-0.42412451361867703</v>
      </c>
      <c r="U55" s="153">
        <v>114025.5</v>
      </c>
      <c r="V55" s="188">
        <v>17166</v>
      </c>
      <c r="W55" s="147">
        <f>U55/V55</f>
        <v>6.6425200978678784</v>
      </c>
      <c r="X55" s="8"/>
      <c r="Y55" s="8"/>
    </row>
    <row r="56" spans="1:25" s="10" customFormat="1" ht="18">
      <c r="A56" s="52">
        <v>52</v>
      </c>
      <c r="B56" s="164" t="s">
        <v>75</v>
      </c>
      <c r="C56" s="120">
        <v>39339</v>
      </c>
      <c r="D56" s="140" t="s">
        <v>42</v>
      </c>
      <c r="E56" s="140" t="s">
        <v>30</v>
      </c>
      <c r="F56" s="122">
        <v>8</v>
      </c>
      <c r="G56" s="122">
        <v>4</v>
      </c>
      <c r="H56" s="122">
        <v>4</v>
      </c>
      <c r="I56" s="151">
        <v>16</v>
      </c>
      <c r="J56" s="183">
        <v>2</v>
      </c>
      <c r="K56" s="151">
        <v>201</v>
      </c>
      <c r="L56" s="183">
        <v>29</v>
      </c>
      <c r="M56" s="151">
        <v>183</v>
      </c>
      <c r="N56" s="183">
        <v>32</v>
      </c>
      <c r="O56" s="152">
        <f>SUM(I56+K56+M56)</f>
        <v>400</v>
      </c>
      <c r="P56" s="223">
        <f>SUM(J56+L56+N56)</f>
        <v>63</v>
      </c>
      <c r="Q56" s="183">
        <f>+P56/G56</f>
        <v>15.75</v>
      </c>
      <c r="R56" s="131">
        <f>+O56/P56</f>
        <v>6.349206349206349</v>
      </c>
      <c r="S56" s="151">
        <v>0</v>
      </c>
      <c r="T56" s="185">
        <f t="shared" si="3"/>
      </c>
      <c r="U56" s="151">
        <v>20736</v>
      </c>
      <c r="V56" s="183">
        <v>2177</v>
      </c>
      <c r="W56" s="147">
        <f>U56/V56</f>
        <v>9.525034451079467</v>
      </c>
      <c r="X56" s="8"/>
      <c r="Y56" s="8"/>
    </row>
    <row r="57" spans="1:25" s="10" customFormat="1" ht="18">
      <c r="A57" s="53">
        <v>53</v>
      </c>
      <c r="B57" s="161" t="s">
        <v>56</v>
      </c>
      <c r="C57" s="119">
        <v>39290</v>
      </c>
      <c r="D57" s="132" t="s">
        <v>8</v>
      </c>
      <c r="E57" s="133" t="s">
        <v>24</v>
      </c>
      <c r="F57" s="125">
        <v>40</v>
      </c>
      <c r="G57" s="125">
        <v>1</v>
      </c>
      <c r="H57" s="125">
        <v>11</v>
      </c>
      <c r="I57" s="149">
        <v>102</v>
      </c>
      <c r="J57" s="186">
        <v>24</v>
      </c>
      <c r="K57" s="149">
        <v>122</v>
      </c>
      <c r="L57" s="186">
        <v>30</v>
      </c>
      <c r="M57" s="149">
        <v>110</v>
      </c>
      <c r="N57" s="186">
        <v>27</v>
      </c>
      <c r="O57" s="150">
        <f>+I57+K57+M57</f>
        <v>334</v>
      </c>
      <c r="P57" s="218">
        <f>+J57+L57+N57</f>
        <v>81</v>
      </c>
      <c r="Q57" s="187">
        <f>IF(O57&lt;&gt;0,P57/G57,"")</f>
        <v>81</v>
      </c>
      <c r="R57" s="134">
        <f>IF(O57&lt;&gt;0,O57/P57,"")</f>
        <v>4.1234567901234565</v>
      </c>
      <c r="S57" s="149">
        <v>387</v>
      </c>
      <c r="T57" s="185">
        <f t="shared" si="3"/>
        <v>-0.13695090439276486</v>
      </c>
      <c r="U57" s="149">
        <v>246013</v>
      </c>
      <c r="V57" s="186">
        <v>28661</v>
      </c>
      <c r="W57" s="142">
        <f>U57/V57</f>
        <v>8.583545584592303</v>
      </c>
      <c r="X57" s="8"/>
      <c r="Y57" s="8"/>
    </row>
    <row r="58" spans="1:25" s="10" customFormat="1" ht="18">
      <c r="A58" s="52">
        <v>54</v>
      </c>
      <c r="B58" s="163" t="s">
        <v>105</v>
      </c>
      <c r="C58" s="119">
        <v>39311</v>
      </c>
      <c r="D58" s="141" t="s">
        <v>93</v>
      </c>
      <c r="E58" s="141" t="s">
        <v>98</v>
      </c>
      <c r="F58" s="121">
        <v>10</v>
      </c>
      <c r="G58" s="121">
        <v>4</v>
      </c>
      <c r="H58" s="121">
        <v>8</v>
      </c>
      <c r="I58" s="149">
        <v>67</v>
      </c>
      <c r="J58" s="186">
        <v>16</v>
      </c>
      <c r="K58" s="149">
        <v>104.5</v>
      </c>
      <c r="L58" s="186">
        <v>26</v>
      </c>
      <c r="M58" s="149">
        <v>129</v>
      </c>
      <c r="N58" s="186">
        <v>30</v>
      </c>
      <c r="O58" s="150">
        <f>+M58+K58+I58</f>
        <v>300.5</v>
      </c>
      <c r="P58" s="218">
        <f>+N58+L58+J58</f>
        <v>72</v>
      </c>
      <c r="Q58" s="183">
        <f>+P58/G58</f>
        <v>18</v>
      </c>
      <c r="R58" s="131">
        <f>+O58/P58</f>
        <v>4.173611111111111</v>
      </c>
      <c r="S58" s="151">
        <v>1060.5</v>
      </c>
      <c r="T58" s="185">
        <f t="shared" si="3"/>
        <v>-0.7166430928807166</v>
      </c>
      <c r="U58" s="153">
        <v>51430.5</v>
      </c>
      <c r="V58" s="188">
        <v>5817</v>
      </c>
      <c r="W58" s="147">
        <f>U58/V58</f>
        <v>8.841413099535844</v>
      </c>
      <c r="X58" s="8"/>
      <c r="Y58" s="8"/>
    </row>
    <row r="59" spans="1:25" s="10" customFormat="1" ht="18">
      <c r="A59" s="53">
        <v>55</v>
      </c>
      <c r="B59" s="162" t="s">
        <v>55</v>
      </c>
      <c r="C59" s="123">
        <v>39283</v>
      </c>
      <c r="D59" s="139" t="s">
        <v>46</v>
      </c>
      <c r="E59" s="139" t="s">
        <v>49</v>
      </c>
      <c r="F59" s="124">
        <v>27</v>
      </c>
      <c r="G59" s="127">
        <v>3</v>
      </c>
      <c r="H59" s="127">
        <v>12</v>
      </c>
      <c r="I59" s="154">
        <v>46</v>
      </c>
      <c r="J59" s="189">
        <v>8</v>
      </c>
      <c r="K59" s="154">
        <v>99</v>
      </c>
      <c r="L59" s="189">
        <v>19</v>
      </c>
      <c r="M59" s="154">
        <v>144</v>
      </c>
      <c r="N59" s="189">
        <v>28</v>
      </c>
      <c r="O59" s="155">
        <f>+M59+K59+I59</f>
        <v>289</v>
      </c>
      <c r="P59" s="221">
        <f>+J59+L59+N59</f>
        <v>55</v>
      </c>
      <c r="Q59" s="184">
        <f>P59/G59</f>
        <v>18.333333333333332</v>
      </c>
      <c r="R59" s="138">
        <f>O59/P59</f>
        <v>5.254545454545455</v>
      </c>
      <c r="S59" s="154">
        <v>550.5</v>
      </c>
      <c r="T59" s="185">
        <f t="shared" si="3"/>
        <v>-0.4750227066303361</v>
      </c>
      <c r="U59" s="154">
        <v>193911.5</v>
      </c>
      <c r="V59" s="189">
        <v>26839</v>
      </c>
      <c r="W59" s="146">
        <f>+U59/V59</f>
        <v>7.224989753716606</v>
      </c>
      <c r="X59" s="8"/>
      <c r="Y59" s="8"/>
    </row>
    <row r="60" spans="1:25" s="10" customFormat="1" ht="18">
      <c r="A60" s="52">
        <v>56</v>
      </c>
      <c r="B60" s="160" t="s">
        <v>128</v>
      </c>
      <c r="C60" s="135">
        <v>39297</v>
      </c>
      <c r="D60" s="136" t="s">
        <v>10</v>
      </c>
      <c r="E60" s="136" t="s">
        <v>57</v>
      </c>
      <c r="F60" s="137">
        <v>10</v>
      </c>
      <c r="G60" s="137">
        <v>1</v>
      </c>
      <c r="H60" s="137">
        <v>9</v>
      </c>
      <c r="I60" s="156">
        <v>57</v>
      </c>
      <c r="J60" s="184">
        <v>9</v>
      </c>
      <c r="K60" s="156">
        <v>113</v>
      </c>
      <c r="L60" s="184">
        <v>18</v>
      </c>
      <c r="M60" s="156">
        <v>117</v>
      </c>
      <c r="N60" s="184">
        <v>18</v>
      </c>
      <c r="O60" s="157">
        <f>M60+K60+I60</f>
        <v>287</v>
      </c>
      <c r="P60" s="222">
        <f>J60+L60+N60</f>
        <v>45</v>
      </c>
      <c r="Q60" s="184">
        <f>P60/G60</f>
        <v>45</v>
      </c>
      <c r="R60" s="138">
        <f>O60/P60</f>
        <v>6.377777777777778</v>
      </c>
      <c r="S60" s="158"/>
      <c r="T60" s="185">
        <f t="shared" si="3"/>
      </c>
      <c r="U60" s="156">
        <v>67258</v>
      </c>
      <c r="V60" s="184">
        <v>6901</v>
      </c>
      <c r="W60" s="144">
        <f>U60/V60</f>
        <v>9.746123750181134</v>
      </c>
      <c r="X60" s="8"/>
      <c r="Y60" s="8"/>
    </row>
    <row r="61" spans="1:25" s="10" customFormat="1" ht="18">
      <c r="A61" s="53">
        <v>57</v>
      </c>
      <c r="B61" s="161" t="s">
        <v>129</v>
      </c>
      <c r="C61" s="119">
        <v>39248</v>
      </c>
      <c r="D61" s="132" t="s">
        <v>8</v>
      </c>
      <c r="E61" s="133" t="s">
        <v>24</v>
      </c>
      <c r="F61" s="125">
        <v>40</v>
      </c>
      <c r="G61" s="125">
        <v>1</v>
      </c>
      <c r="H61" s="125">
        <v>14</v>
      </c>
      <c r="I61" s="149">
        <v>58</v>
      </c>
      <c r="J61" s="186">
        <v>11</v>
      </c>
      <c r="K61" s="149">
        <v>123</v>
      </c>
      <c r="L61" s="186">
        <v>24</v>
      </c>
      <c r="M61" s="149">
        <v>84</v>
      </c>
      <c r="N61" s="186">
        <v>16</v>
      </c>
      <c r="O61" s="150">
        <f>+I61+K61+M61</f>
        <v>265</v>
      </c>
      <c r="P61" s="218">
        <f>+J61+L61+N61</f>
        <v>51</v>
      </c>
      <c r="Q61" s="187">
        <f>IF(O61&lt;&gt;0,P61/G61,"")</f>
        <v>51</v>
      </c>
      <c r="R61" s="134">
        <f>IF(O61&lt;&gt;0,O61/P61,"")</f>
        <v>5.196078431372549</v>
      </c>
      <c r="S61" s="149"/>
      <c r="T61" s="185">
        <f t="shared" si="3"/>
      </c>
      <c r="U61" s="149">
        <v>500656</v>
      </c>
      <c r="V61" s="186">
        <v>58907</v>
      </c>
      <c r="W61" s="142">
        <f>U61/V61</f>
        <v>8.49909178875176</v>
      </c>
      <c r="X61" s="8"/>
      <c r="Y61" s="8"/>
    </row>
    <row r="62" spans="1:25" s="10" customFormat="1" ht="18">
      <c r="A62" s="53">
        <v>58</v>
      </c>
      <c r="B62" s="164" t="s">
        <v>54</v>
      </c>
      <c r="C62" s="120">
        <v>39290</v>
      </c>
      <c r="D62" s="140" t="s">
        <v>42</v>
      </c>
      <c r="E62" s="140" t="s">
        <v>30</v>
      </c>
      <c r="F62" s="122">
        <v>5</v>
      </c>
      <c r="G62" s="122">
        <v>1</v>
      </c>
      <c r="H62" s="122">
        <v>10</v>
      </c>
      <c r="I62" s="151">
        <v>0</v>
      </c>
      <c r="J62" s="183">
        <v>0</v>
      </c>
      <c r="K62" s="151">
        <v>89</v>
      </c>
      <c r="L62" s="183">
        <v>11</v>
      </c>
      <c r="M62" s="151">
        <v>115</v>
      </c>
      <c r="N62" s="183">
        <v>13</v>
      </c>
      <c r="O62" s="152">
        <f>SUM(I62+K62+M62)</f>
        <v>204</v>
      </c>
      <c r="P62" s="223">
        <f>SUM(J62+L62+N62)</f>
        <v>24</v>
      </c>
      <c r="Q62" s="183">
        <f>+P62/G62</f>
        <v>24</v>
      </c>
      <c r="R62" s="131">
        <f>+O62/P62</f>
        <v>8.5</v>
      </c>
      <c r="S62" s="151">
        <v>0</v>
      </c>
      <c r="T62" s="185">
        <f t="shared" si="3"/>
      </c>
      <c r="U62" s="151">
        <v>160954.07</v>
      </c>
      <c r="V62" s="183">
        <v>16162</v>
      </c>
      <c r="W62" s="147">
        <f>U62/V62</f>
        <v>9.958796559831704</v>
      </c>
      <c r="X62" s="8"/>
      <c r="Y62" s="8"/>
    </row>
    <row r="63" spans="1:25" s="10" customFormat="1" ht="18">
      <c r="A63" s="52">
        <v>59</v>
      </c>
      <c r="B63" s="160" t="s">
        <v>33</v>
      </c>
      <c r="C63" s="120">
        <v>39269</v>
      </c>
      <c r="D63" s="130" t="s">
        <v>19</v>
      </c>
      <c r="E63" s="130" t="s">
        <v>28</v>
      </c>
      <c r="F63" s="126">
        <v>156</v>
      </c>
      <c r="G63" s="126">
        <v>1</v>
      </c>
      <c r="H63" s="126">
        <v>14</v>
      </c>
      <c r="I63" s="151">
        <v>10</v>
      </c>
      <c r="J63" s="183">
        <v>2</v>
      </c>
      <c r="K63" s="151">
        <v>165</v>
      </c>
      <c r="L63" s="183">
        <v>32</v>
      </c>
      <c r="M63" s="151">
        <v>20</v>
      </c>
      <c r="N63" s="183">
        <v>4</v>
      </c>
      <c r="O63" s="152">
        <f>+M63+K63+I63</f>
        <v>195</v>
      </c>
      <c r="P63" s="223">
        <f>+N63+L63+J63</f>
        <v>38</v>
      </c>
      <c r="Q63" s="184">
        <f>P63/G63</f>
        <v>38</v>
      </c>
      <c r="R63" s="138">
        <f>O63/P63</f>
        <v>5.131578947368421</v>
      </c>
      <c r="S63" s="151">
        <v>1253</v>
      </c>
      <c r="T63" s="185">
        <f t="shared" si="3"/>
        <v>-0.8443735035913806</v>
      </c>
      <c r="U63" s="151">
        <v>3225693</v>
      </c>
      <c r="V63" s="183">
        <v>408665</v>
      </c>
      <c r="W63" s="143">
        <f>+U63/V63</f>
        <v>7.893245078487269</v>
      </c>
      <c r="X63" s="8"/>
      <c r="Y63" s="8"/>
    </row>
    <row r="64" spans="1:25" s="10" customFormat="1" ht="18">
      <c r="A64" s="53">
        <v>60</v>
      </c>
      <c r="B64" s="161" t="s">
        <v>48</v>
      </c>
      <c r="C64" s="119">
        <v>39255</v>
      </c>
      <c r="D64" s="132" t="s">
        <v>8</v>
      </c>
      <c r="E64" s="133" t="s">
        <v>40</v>
      </c>
      <c r="F64" s="125">
        <v>55</v>
      </c>
      <c r="G64" s="125">
        <v>1</v>
      </c>
      <c r="H64" s="125">
        <v>16</v>
      </c>
      <c r="I64" s="149">
        <v>30</v>
      </c>
      <c r="J64" s="186">
        <v>6</v>
      </c>
      <c r="K64" s="149">
        <v>65</v>
      </c>
      <c r="L64" s="186">
        <v>13</v>
      </c>
      <c r="M64" s="149">
        <v>70</v>
      </c>
      <c r="N64" s="186">
        <v>14</v>
      </c>
      <c r="O64" s="150">
        <f>+I64+K64+M64</f>
        <v>165</v>
      </c>
      <c r="P64" s="218">
        <f>+J64+L64+N64</f>
        <v>33</v>
      </c>
      <c r="Q64" s="187">
        <f>IF(O64&lt;&gt;0,P64/G64,"")</f>
        <v>33</v>
      </c>
      <c r="R64" s="134">
        <f>IF(O64&lt;&gt;0,O64/P64,"")</f>
        <v>5</v>
      </c>
      <c r="S64" s="149">
        <v>368</v>
      </c>
      <c r="T64" s="185">
        <f t="shared" si="3"/>
        <v>-0.5516304347826086</v>
      </c>
      <c r="U64" s="149">
        <v>582127</v>
      </c>
      <c r="V64" s="186">
        <v>73697</v>
      </c>
      <c r="W64" s="142">
        <f>U64/V64</f>
        <v>7.898923972481919</v>
      </c>
      <c r="X64" s="8"/>
      <c r="Y64" s="8"/>
    </row>
    <row r="65" spans="1:25" s="10" customFormat="1" ht="18">
      <c r="A65" s="53">
        <v>61</v>
      </c>
      <c r="B65" s="160" t="s">
        <v>87</v>
      </c>
      <c r="C65" s="119">
        <v>39066</v>
      </c>
      <c r="D65" s="130" t="s">
        <v>19</v>
      </c>
      <c r="E65" s="130" t="s">
        <v>28</v>
      </c>
      <c r="F65" s="126">
        <v>91</v>
      </c>
      <c r="G65" s="126">
        <v>1</v>
      </c>
      <c r="H65" s="126">
        <v>43</v>
      </c>
      <c r="I65" s="151">
        <v>52</v>
      </c>
      <c r="J65" s="183">
        <v>19</v>
      </c>
      <c r="K65" s="151">
        <v>69</v>
      </c>
      <c r="L65" s="183">
        <v>26</v>
      </c>
      <c r="M65" s="151">
        <v>32</v>
      </c>
      <c r="N65" s="183">
        <v>12</v>
      </c>
      <c r="O65" s="152">
        <f>+M65+K65+I65</f>
        <v>153</v>
      </c>
      <c r="P65" s="223">
        <f>+N65+L65+J65</f>
        <v>57</v>
      </c>
      <c r="Q65" s="184">
        <f>P65/G65</f>
        <v>57</v>
      </c>
      <c r="R65" s="138">
        <f>O65/P65</f>
        <v>2.6842105263157894</v>
      </c>
      <c r="S65" s="151">
        <v>159</v>
      </c>
      <c r="T65" s="185">
        <f t="shared" si="3"/>
        <v>-0.03773584905660377</v>
      </c>
      <c r="U65" s="151">
        <v>1785286</v>
      </c>
      <c r="V65" s="183">
        <v>240533</v>
      </c>
      <c r="W65" s="143">
        <f>+U65/V65</f>
        <v>7.42220817933506</v>
      </c>
      <c r="X65" s="8"/>
      <c r="Y65" s="8"/>
    </row>
    <row r="66" spans="1:25" s="10" customFormat="1" ht="18">
      <c r="A66" s="52">
        <v>62</v>
      </c>
      <c r="B66" s="160" t="s">
        <v>86</v>
      </c>
      <c r="C66" s="135">
        <v>39199</v>
      </c>
      <c r="D66" s="136" t="s">
        <v>10</v>
      </c>
      <c r="E66" s="136" t="s">
        <v>28</v>
      </c>
      <c r="F66" s="137">
        <v>82</v>
      </c>
      <c r="G66" s="137">
        <v>1</v>
      </c>
      <c r="H66" s="137">
        <v>21</v>
      </c>
      <c r="I66" s="156">
        <v>6</v>
      </c>
      <c r="J66" s="184">
        <v>1</v>
      </c>
      <c r="K66" s="156">
        <v>48</v>
      </c>
      <c r="L66" s="184">
        <v>7</v>
      </c>
      <c r="M66" s="156">
        <v>77</v>
      </c>
      <c r="N66" s="184">
        <v>11</v>
      </c>
      <c r="O66" s="157">
        <f>M66+K66+I66</f>
        <v>131</v>
      </c>
      <c r="P66" s="222">
        <f>N66+L66+J66</f>
        <v>19</v>
      </c>
      <c r="Q66" s="183">
        <f>+P66/G66</f>
        <v>19</v>
      </c>
      <c r="R66" s="131">
        <f>+O66/P66</f>
        <v>6.894736842105263</v>
      </c>
      <c r="S66" s="156">
        <v>31</v>
      </c>
      <c r="T66" s="185">
        <f t="shared" si="3"/>
        <v>3.225806451612903</v>
      </c>
      <c r="U66" s="156">
        <v>1340489</v>
      </c>
      <c r="V66" s="184">
        <v>163374</v>
      </c>
      <c r="W66" s="144">
        <f aca="true" t="shared" si="6" ref="W66:W71">U66/V66</f>
        <v>8.205032624530219</v>
      </c>
      <c r="X66" s="8"/>
      <c r="Y66" s="8"/>
    </row>
    <row r="67" spans="1:25" s="10" customFormat="1" ht="18">
      <c r="A67" s="53">
        <v>63</v>
      </c>
      <c r="B67" s="160" t="s">
        <v>64</v>
      </c>
      <c r="C67" s="120">
        <v>39213</v>
      </c>
      <c r="D67" s="130" t="s">
        <v>29</v>
      </c>
      <c r="E67" s="130" t="s">
        <v>39</v>
      </c>
      <c r="F67" s="126">
        <v>1</v>
      </c>
      <c r="G67" s="126">
        <v>1</v>
      </c>
      <c r="H67" s="126">
        <v>21</v>
      </c>
      <c r="I67" s="151">
        <v>28</v>
      </c>
      <c r="J67" s="183">
        <v>4</v>
      </c>
      <c r="K67" s="151">
        <v>21</v>
      </c>
      <c r="L67" s="183">
        <v>3</v>
      </c>
      <c r="M67" s="151">
        <v>77</v>
      </c>
      <c r="N67" s="183">
        <v>11</v>
      </c>
      <c r="O67" s="152">
        <f>I67+K67+M67</f>
        <v>126</v>
      </c>
      <c r="P67" s="223">
        <f>J67+L67+N67</f>
        <v>18</v>
      </c>
      <c r="Q67" s="184">
        <f>P67/G67</f>
        <v>18</v>
      </c>
      <c r="R67" s="138">
        <f>O67/P67</f>
        <v>7</v>
      </c>
      <c r="S67" s="151">
        <v>35</v>
      </c>
      <c r="T67" s="185">
        <f t="shared" si="3"/>
        <v>2.6</v>
      </c>
      <c r="U67" s="153">
        <v>35244</v>
      </c>
      <c r="V67" s="188">
        <v>5549</v>
      </c>
      <c r="W67" s="147">
        <f t="shared" si="6"/>
        <v>6.3514146693097855</v>
      </c>
      <c r="X67" s="8"/>
      <c r="Y67" s="8"/>
    </row>
    <row r="68" spans="1:25" s="10" customFormat="1" ht="18">
      <c r="A68" s="53">
        <v>64</v>
      </c>
      <c r="B68" s="161" t="s">
        <v>85</v>
      </c>
      <c r="C68" s="119">
        <v>39206</v>
      </c>
      <c r="D68" s="132" t="s">
        <v>8</v>
      </c>
      <c r="E68" s="132" t="s">
        <v>40</v>
      </c>
      <c r="F68" s="125">
        <v>163</v>
      </c>
      <c r="G68" s="125">
        <v>1</v>
      </c>
      <c r="H68" s="125">
        <v>23</v>
      </c>
      <c r="I68" s="149">
        <v>20</v>
      </c>
      <c r="J68" s="186">
        <v>4</v>
      </c>
      <c r="K68" s="149">
        <v>40</v>
      </c>
      <c r="L68" s="186">
        <v>8</v>
      </c>
      <c r="M68" s="149">
        <v>55</v>
      </c>
      <c r="N68" s="186">
        <v>11</v>
      </c>
      <c r="O68" s="150">
        <f>+I68+K68+M68</f>
        <v>115</v>
      </c>
      <c r="P68" s="218">
        <f>+J68+L68+N68</f>
        <v>23</v>
      </c>
      <c r="Q68" s="187">
        <f>IF(O68&lt;&gt;0,P68/G68,"")</f>
        <v>23</v>
      </c>
      <c r="R68" s="134">
        <f>IF(O68&lt;&gt;0,O68/P68,"")</f>
        <v>5</v>
      </c>
      <c r="S68" s="149">
        <v>50</v>
      </c>
      <c r="T68" s="185">
        <f t="shared" si="3"/>
        <v>1.3</v>
      </c>
      <c r="U68" s="149">
        <v>5669930</v>
      </c>
      <c r="V68" s="186">
        <v>736984</v>
      </c>
      <c r="W68" s="142">
        <f t="shared" si="6"/>
        <v>7.69342346645246</v>
      </c>
      <c r="X68" s="8"/>
      <c r="Y68" s="8"/>
    </row>
    <row r="69" spans="1:25" s="10" customFormat="1" ht="18">
      <c r="A69" s="52">
        <v>65</v>
      </c>
      <c r="B69" s="164" t="s">
        <v>130</v>
      </c>
      <c r="C69" s="120">
        <v>39213</v>
      </c>
      <c r="D69" s="140" t="s">
        <v>42</v>
      </c>
      <c r="E69" s="140" t="s">
        <v>42</v>
      </c>
      <c r="F69" s="122">
        <v>16</v>
      </c>
      <c r="G69" s="122">
        <v>1</v>
      </c>
      <c r="H69" s="122">
        <v>16</v>
      </c>
      <c r="I69" s="151">
        <v>30</v>
      </c>
      <c r="J69" s="183">
        <v>6</v>
      </c>
      <c r="K69" s="151">
        <v>50</v>
      </c>
      <c r="L69" s="183">
        <v>10</v>
      </c>
      <c r="M69" s="151">
        <v>30</v>
      </c>
      <c r="N69" s="183">
        <v>6</v>
      </c>
      <c r="O69" s="152">
        <f>SUM(I69+K69+M69)</f>
        <v>110</v>
      </c>
      <c r="P69" s="223">
        <f>SUM(J69+L69+N69)</f>
        <v>22</v>
      </c>
      <c r="Q69" s="183">
        <f>+P69/G69</f>
        <v>22</v>
      </c>
      <c r="R69" s="131">
        <f>+O69/P69</f>
        <v>5</v>
      </c>
      <c r="S69" s="151">
        <v>0</v>
      </c>
      <c r="T69" s="185">
        <f>IF(S69&lt;&gt;0,-(S69-O69)/S69,"")</f>
      </c>
      <c r="U69" s="151">
        <v>124385.5</v>
      </c>
      <c r="V69" s="183">
        <v>18215</v>
      </c>
      <c r="W69" s="147">
        <f t="shared" si="6"/>
        <v>6.828740049409827</v>
      </c>
      <c r="X69" s="8"/>
      <c r="Y69" s="8"/>
    </row>
    <row r="70" spans="1:25" s="10" customFormat="1" ht="18">
      <c r="A70" s="53">
        <v>66</v>
      </c>
      <c r="B70" s="161" t="s">
        <v>108</v>
      </c>
      <c r="C70" s="119">
        <v>39220</v>
      </c>
      <c r="D70" s="132" t="s">
        <v>93</v>
      </c>
      <c r="E70" s="133" t="s">
        <v>98</v>
      </c>
      <c r="F70" s="125">
        <v>88</v>
      </c>
      <c r="G70" s="125">
        <v>1</v>
      </c>
      <c r="H70" s="125">
        <v>20</v>
      </c>
      <c r="I70" s="149">
        <v>18</v>
      </c>
      <c r="J70" s="186">
        <v>3</v>
      </c>
      <c r="K70" s="149">
        <v>30</v>
      </c>
      <c r="L70" s="186">
        <v>5</v>
      </c>
      <c r="M70" s="149">
        <v>36</v>
      </c>
      <c r="N70" s="186">
        <v>6</v>
      </c>
      <c r="O70" s="150">
        <f>I70+K70+M70</f>
        <v>84</v>
      </c>
      <c r="P70" s="218">
        <f>J70+L70+N70</f>
        <v>14</v>
      </c>
      <c r="Q70" s="184">
        <f>P70/G70</f>
        <v>14</v>
      </c>
      <c r="R70" s="138">
        <f>O70/P70</f>
        <v>6</v>
      </c>
      <c r="S70" s="151">
        <v>369</v>
      </c>
      <c r="T70" s="185">
        <f>IF(S70&lt;&gt;0,-(S70-O70)/S70,"")</f>
        <v>-0.7723577235772358</v>
      </c>
      <c r="U70" s="153">
        <v>569774.5</v>
      </c>
      <c r="V70" s="188">
        <v>82501</v>
      </c>
      <c r="W70" s="147">
        <f t="shared" si="6"/>
        <v>6.906273863347111</v>
      </c>
      <c r="X70" s="8"/>
      <c r="Y70" s="8"/>
    </row>
    <row r="71" spans="1:25" s="10" customFormat="1" ht="18.75" thickBot="1">
      <c r="A71" s="53">
        <v>67</v>
      </c>
      <c r="B71" s="165" t="s">
        <v>131</v>
      </c>
      <c r="C71" s="201">
        <v>39234</v>
      </c>
      <c r="D71" s="178" t="s">
        <v>10</v>
      </c>
      <c r="E71" s="178" t="s">
        <v>57</v>
      </c>
      <c r="F71" s="179">
        <v>50</v>
      </c>
      <c r="G71" s="179">
        <v>1</v>
      </c>
      <c r="H71" s="179">
        <v>15</v>
      </c>
      <c r="I71" s="180">
        <v>0</v>
      </c>
      <c r="J71" s="202">
        <v>0</v>
      </c>
      <c r="K71" s="180">
        <v>50</v>
      </c>
      <c r="L71" s="202">
        <v>10</v>
      </c>
      <c r="M71" s="180">
        <v>0</v>
      </c>
      <c r="N71" s="202">
        <v>0</v>
      </c>
      <c r="O71" s="181">
        <f>M71+K71+I71</f>
        <v>50</v>
      </c>
      <c r="P71" s="224">
        <f>J71+L71+N71</f>
        <v>10</v>
      </c>
      <c r="Q71" s="202">
        <f>P71/G71</f>
        <v>10</v>
      </c>
      <c r="R71" s="203">
        <f>O71/P71</f>
        <v>5</v>
      </c>
      <c r="S71" s="204"/>
      <c r="T71" s="205">
        <f>IF(S71&lt;&gt;0,-(S71-O71)/S71,"")</f>
      </c>
      <c r="U71" s="180">
        <v>409205</v>
      </c>
      <c r="V71" s="202">
        <v>54316</v>
      </c>
      <c r="W71" s="182">
        <f t="shared" si="6"/>
        <v>7.533783783783784</v>
      </c>
      <c r="X71" s="8"/>
      <c r="Y71" s="8"/>
    </row>
    <row r="72" spans="1:28" s="66" customFormat="1" ht="15.75" thickBot="1">
      <c r="A72" s="74"/>
      <c r="B72" s="239" t="s">
        <v>27</v>
      </c>
      <c r="C72" s="240"/>
      <c r="D72" s="241"/>
      <c r="E72" s="242"/>
      <c r="F72" s="69">
        <f>SUM(F5:F71)</f>
        <v>4218</v>
      </c>
      <c r="G72" s="69">
        <f>SUM(G5:G71)</f>
        <v>1306</v>
      </c>
      <c r="H72" s="70"/>
      <c r="I72" s="79"/>
      <c r="J72" s="90"/>
      <c r="K72" s="79"/>
      <c r="L72" s="90"/>
      <c r="M72" s="79"/>
      <c r="N72" s="90"/>
      <c r="O72" s="79">
        <f>SUM(O5:O71)</f>
        <v>1563803</v>
      </c>
      <c r="P72" s="90">
        <f>SUM(P5:P71)</f>
        <v>178930</v>
      </c>
      <c r="Q72" s="90">
        <f>O72/G72</f>
        <v>1197.3989280245023</v>
      </c>
      <c r="R72" s="71">
        <f>O72/P72</f>
        <v>8.739747387246409</v>
      </c>
      <c r="S72" s="79"/>
      <c r="T72" s="72"/>
      <c r="U72" s="79"/>
      <c r="V72" s="90"/>
      <c r="W72" s="73"/>
      <c r="AB72" s="66" t="s">
        <v>37</v>
      </c>
    </row>
    <row r="73" spans="1:24" s="51" customFormat="1" ht="18">
      <c r="A73" s="40"/>
      <c r="B73" s="76"/>
      <c r="C73" s="68"/>
      <c r="F73" s="101"/>
      <c r="G73" s="42"/>
      <c r="H73" s="41"/>
      <c r="I73" s="80"/>
      <c r="J73" s="45"/>
      <c r="K73" s="80"/>
      <c r="L73" s="45"/>
      <c r="M73" s="80"/>
      <c r="N73" s="45"/>
      <c r="O73" s="80"/>
      <c r="P73" s="45"/>
      <c r="Q73" s="45"/>
      <c r="R73" s="46"/>
      <c r="S73" s="88"/>
      <c r="T73" s="48"/>
      <c r="U73" s="88"/>
      <c r="V73" s="45"/>
      <c r="W73" s="46"/>
      <c r="X73" s="50"/>
    </row>
    <row r="74" spans="1:24" s="33" customFormat="1" ht="18">
      <c r="A74" s="32"/>
      <c r="B74" s="77"/>
      <c r="C74" s="63"/>
      <c r="D74" s="237"/>
      <c r="E74" s="238"/>
      <c r="F74" s="238"/>
      <c r="G74" s="238"/>
      <c r="H74" s="34"/>
      <c r="I74" s="81"/>
      <c r="J74" s="91"/>
      <c r="K74" s="81"/>
      <c r="L74" s="91"/>
      <c r="M74" s="81"/>
      <c r="N74" s="91"/>
      <c r="O74" s="85"/>
      <c r="P74" s="98"/>
      <c r="Q74" s="91"/>
      <c r="R74" s="37"/>
      <c r="S74" s="247" t="s">
        <v>38</v>
      </c>
      <c r="T74" s="247"/>
      <c r="U74" s="247"/>
      <c r="V74" s="247"/>
      <c r="W74" s="247"/>
      <c r="X74" s="38"/>
    </row>
    <row r="75" spans="1:24" s="33" customFormat="1" ht="18">
      <c r="A75" s="32"/>
      <c r="B75" s="77"/>
      <c r="C75" s="63"/>
      <c r="D75" s="110"/>
      <c r="E75" s="111"/>
      <c r="F75" s="100"/>
      <c r="G75" s="100"/>
      <c r="H75" s="34"/>
      <c r="I75" s="81"/>
      <c r="J75" s="91"/>
      <c r="K75" s="81"/>
      <c r="L75" s="91"/>
      <c r="M75" s="81"/>
      <c r="N75" s="91"/>
      <c r="O75" s="85"/>
      <c r="P75" s="98"/>
      <c r="Q75" s="91"/>
      <c r="R75" s="37"/>
      <c r="S75" s="247"/>
      <c r="T75" s="247"/>
      <c r="U75" s="247"/>
      <c r="V75" s="247"/>
      <c r="W75" s="247"/>
      <c r="X75" s="38"/>
    </row>
    <row r="76" spans="1:24" s="33" customFormat="1" ht="18">
      <c r="A76" s="32"/>
      <c r="B76" s="39"/>
      <c r="C76" s="64"/>
      <c r="F76" s="34"/>
      <c r="G76" s="34"/>
      <c r="H76" s="34"/>
      <c r="I76" s="81"/>
      <c r="J76" s="91"/>
      <c r="K76" s="81"/>
      <c r="L76" s="91"/>
      <c r="M76" s="81"/>
      <c r="N76" s="91"/>
      <c r="O76" s="85"/>
      <c r="P76" s="98"/>
      <c r="Q76" s="91"/>
      <c r="R76" s="37"/>
      <c r="S76" s="247"/>
      <c r="T76" s="247"/>
      <c r="U76" s="247"/>
      <c r="V76" s="247"/>
      <c r="W76" s="247"/>
      <c r="X76" s="38"/>
    </row>
    <row r="77" spans="1:24" s="33" customFormat="1" ht="18" customHeight="1">
      <c r="A77" s="32"/>
      <c r="B77" s="39"/>
      <c r="C77" s="64"/>
      <c r="F77" s="34"/>
      <c r="G77" s="34"/>
      <c r="H77" s="34"/>
      <c r="I77" s="81"/>
      <c r="J77" s="91"/>
      <c r="K77" s="81"/>
      <c r="L77" s="91"/>
      <c r="M77" s="81"/>
      <c r="N77" s="91"/>
      <c r="O77" s="85"/>
      <c r="P77" s="98"/>
      <c r="Q77" s="91"/>
      <c r="R77" s="37"/>
      <c r="S77" s="246" t="s">
        <v>88</v>
      </c>
      <c r="T77" s="246"/>
      <c r="U77" s="246"/>
      <c r="V77" s="246"/>
      <c r="W77" s="246"/>
      <c r="X77" s="38"/>
    </row>
    <row r="78" spans="1:24" s="33" customFormat="1" ht="18">
      <c r="A78" s="32"/>
      <c r="B78" s="39"/>
      <c r="C78" s="64"/>
      <c r="F78" s="34"/>
      <c r="G78" s="34"/>
      <c r="H78" s="34"/>
      <c r="I78" s="81"/>
      <c r="J78" s="91"/>
      <c r="K78" s="81"/>
      <c r="L78" s="91"/>
      <c r="M78" s="81"/>
      <c r="N78" s="91"/>
      <c r="O78" s="85"/>
      <c r="P78" s="98"/>
      <c r="Q78" s="91"/>
      <c r="R78" s="37"/>
      <c r="S78" s="246"/>
      <c r="T78" s="246"/>
      <c r="U78" s="246"/>
      <c r="V78" s="246"/>
      <c r="W78" s="246"/>
      <c r="X78" s="38"/>
    </row>
    <row r="79" spans="1:24" s="33" customFormat="1" ht="18">
      <c r="A79" s="32"/>
      <c r="B79" s="39"/>
      <c r="C79" s="64"/>
      <c r="F79" s="34"/>
      <c r="G79" s="34"/>
      <c r="H79" s="34"/>
      <c r="I79" s="81"/>
      <c r="J79" s="91"/>
      <c r="K79" s="81"/>
      <c r="L79" s="91"/>
      <c r="M79" s="81"/>
      <c r="N79" s="91"/>
      <c r="O79" s="85"/>
      <c r="P79" s="98"/>
      <c r="Q79" s="91"/>
      <c r="R79" s="37"/>
      <c r="S79" s="246"/>
      <c r="T79" s="246"/>
      <c r="U79" s="246"/>
      <c r="V79" s="246"/>
      <c r="W79" s="246"/>
      <c r="X79" s="38"/>
    </row>
    <row r="80" spans="1:24" s="33" customFormat="1" ht="18">
      <c r="A80" s="32"/>
      <c r="B80" s="39"/>
      <c r="C80" s="64"/>
      <c r="F80" s="34"/>
      <c r="G80" s="34"/>
      <c r="H80" s="34"/>
      <c r="I80" s="81"/>
      <c r="J80" s="91"/>
      <c r="K80" s="81"/>
      <c r="L80" s="91"/>
      <c r="M80" s="81"/>
      <c r="N80" s="91"/>
      <c r="O80" s="85"/>
      <c r="P80" s="98"/>
      <c r="Q80" s="91"/>
      <c r="R80" s="37"/>
      <c r="S80" s="246" t="s">
        <v>132</v>
      </c>
      <c r="T80" s="246"/>
      <c r="U80" s="246"/>
      <c r="V80" s="246"/>
      <c r="W80" s="246"/>
      <c r="X80" s="38"/>
    </row>
    <row r="81" spans="1:24" s="33" customFormat="1" ht="18">
      <c r="A81" s="32"/>
      <c r="B81" s="39"/>
      <c r="C81" s="64"/>
      <c r="F81" s="34"/>
      <c r="G81" s="34"/>
      <c r="H81" s="34"/>
      <c r="I81" s="81"/>
      <c r="J81" s="91"/>
      <c r="K81" s="81"/>
      <c r="L81" s="91"/>
      <c r="M81" s="81"/>
      <c r="N81" s="91"/>
      <c r="O81" s="85"/>
      <c r="P81" s="98"/>
      <c r="Q81" s="91"/>
      <c r="R81" s="37"/>
      <c r="S81" s="246"/>
      <c r="T81" s="246"/>
      <c r="U81" s="246"/>
      <c r="V81" s="246"/>
      <c r="W81" s="246"/>
      <c r="X81" s="38"/>
    </row>
    <row r="82" spans="1:24" s="33" customFormat="1" ht="18">
      <c r="A82" s="32"/>
      <c r="B82" s="39"/>
      <c r="C82" s="64"/>
      <c r="F82" s="34"/>
      <c r="G82" s="34"/>
      <c r="H82" s="34"/>
      <c r="I82" s="81"/>
      <c r="J82" s="91"/>
      <c r="K82" s="81"/>
      <c r="L82" s="91"/>
      <c r="M82" s="81"/>
      <c r="N82" s="91"/>
      <c r="O82" s="85"/>
      <c r="P82" s="98"/>
      <c r="Q82" s="91"/>
      <c r="R82" s="37"/>
      <c r="S82" s="246"/>
      <c r="T82" s="246"/>
      <c r="U82" s="246"/>
      <c r="V82" s="246"/>
      <c r="W82" s="246"/>
      <c r="X82" s="38"/>
    </row>
    <row r="83" spans="1:24" s="33" customFormat="1" ht="18">
      <c r="A83" s="32"/>
      <c r="B83" s="39"/>
      <c r="C83" s="64"/>
      <c r="F83" s="34"/>
      <c r="G83" s="34"/>
      <c r="H83" s="34"/>
      <c r="I83" s="81"/>
      <c r="J83" s="91"/>
      <c r="K83" s="81"/>
      <c r="L83" s="91"/>
      <c r="M83" s="81"/>
      <c r="N83" s="91"/>
      <c r="O83" s="85"/>
      <c r="P83" s="243" t="s">
        <v>21</v>
      </c>
      <c r="Q83" s="244"/>
      <c r="R83" s="244"/>
      <c r="S83" s="244"/>
      <c r="T83" s="244"/>
      <c r="U83" s="244"/>
      <c r="V83" s="244"/>
      <c r="W83" s="244"/>
      <c r="X83" s="38"/>
    </row>
    <row r="84" spans="1:24" s="33" customFormat="1" ht="18">
      <c r="A84" s="32"/>
      <c r="B84" s="39"/>
      <c r="C84" s="64"/>
      <c r="F84" s="34"/>
      <c r="G84" s="34"/>
      <c r="H84" s="34"/>
      <c r="I84" s="81"/>
      <c r="J84" s="91"/>
      <c r="K84" s="81"/>
      <c r="L84" s="91"/>
      <c r="M84" s="81"/>
      <c r="N84" s="91"/>
      <c r="O84" s="85"/>
      <c r="P84" s="244"/>
      <c r="Q84" s="244"/>
      <c r="R84" s="244"/>
      <c r="S84" s="244"/>
      <c r="T84" s="244"/>
      <c r="U84" s="244"/>
      <c r="V84" s="244"/>
      <c r="W84" s="244"/>
      <c r="X84" s="38"/>
    </row>
    <row r="85" spans="1:24" s="33" customFormat="1" ht="18">
      <c r="A85" s="32"/>
      <c r="B85" s="39"/>
      <c r="C85" s="64"/>
      <c r="F85" s="34"/>
      <c r="G85" s="34"/>
      <c r="H85" s="34"/>
      <c r="I85" s="81"/>
      <c r="J85" s="91"/>
      <c r="K85" s="81"/>
      <c r="L85" s="91"/>
      <c r="M85" s="81"/>
      <c r="N85" s="91"/>
      <c r="O85" s="85"/>
      <c r="P85" s="244"/>
      <c r="Q85" s="244"/>
      <c r="R85" s="244"/>
      <c r="S85" s="244"/>
      <c r="T85" s="244"/>
      <c r="U85" s="244"/>
      <c r="V85" s="244"/>
      <c r="W85" s="244"/>
      <c r="X85" s="38"/>
    </row>
    <row r="86" spans="1:24" s="33" customFormat="1" ht="18">
      <c r="A86" s="32"/>
      <c r="B86" s="39"/>
      <c r="C86" s="64"/>
      <c r="F86" s="34"/>
      <c r="G86" s="34"/>
      <c r="H86" s="34"/>
      <c r="I86" s="81"/>
      <c r="J86" s="91"/>
      <c r="K86" s="81"/>
      <c r="L86" s="91"/>
      <c r="M86" s="81"/>
      <c r="N86" s="91"/>
      <c r="O86" s="85"/>
      <c r="P86" s="244"/>
      <c r="Q86" s="244"/>
      <c r="R86" s="244"/>
      <c r="S86" s="244"/>
      <c r="T86" s="244"/>
      <c r="U86" s="244"/>
      <c r="V86" s="244"/>
      <c r="W86" s="244"/>
      <c r="X86" s="38"/>
    </row>
    <row r="87" spans="1:24" s="33" customFormat="1" ht="18">
      <c r="A87" s="32"/>
      <c r="B87" s="39"/>
      <c r="C87" s="64"/>
      <c r="F87" s="34"/>
      <c r="G87" s="34"/>
      <c r="H87" s="34"/>
      <c r="I87" s="81"/>
      <c r="J87" s="91"/>
      <c r="K87" s="81"/>
      <c r="L87" s="91"/>
      <c r="M87" s="81"/>
      <c r="N87" s="91"/>
      <c r="O87" s="85"/>
      <c r="P87" s="244"/>
      <c r="Q87" s="244"/>
      <c r="R87" s="244"/>
      <c r="S87" s="244"/>
      <c r="T87" s="244"/>
      <c r="U87" s="244"/>
      <c r="V87" s="244"/>
      <c r="W87" s="244"/>
      <c r="X87" s="38"/>
    </row>
    <row r="88" spans="1:24" s="33" customFormat="1" ht="18">
      <c r="A88" s="32"/>
      <c r="B88" s="39"/>
      <c r="C88" s="64"/>
      <c r="F88" s="34"/>
      <c r="G88" s="5"/>
      <c r="H88" s="5"/>
      <c r="I88" s="82"/>
      <c r="J88" s="92"/>
      <c r="K88" s="82"/>
      <c r="L88" s="92"/>
      <c r="M88" s="82"/>
      <c r="N88" s="92"/>
      <c r="O88" s="85"/>
      <c r="P88" s="244"/>
      <c r="Q88" s="244"/>
      <c r="R88" s="244"/>
      <c r="S88" s="244"/>
      <c r="T88" s="244"/>
      <c r="U88" s="244"/>
      <c r="V88" s="244"/>
      <c r="W88" s="244"/>
      <c r="X88" s="38"/>
    </row>
    <row r="89" spans="1:24" s="33" customFormat="1" ht="18">
      <c r="A89" s="32"/>
      <c r="B89" s="39"/>
      <c r="C89" s="64"/>
      <c r="F89" s="34"/>
      <c r="G89" s="5"/>
      <c r="H89" s="5"/>
      <c r="I89" s="82"/>
      <c r="J89" s="92"/>
      <c r="K89" s="82"/>
      <c r="L89" s="92"/>
      <c r="M89" s="82"/>
      <c r="N89" s="92"/>
      <c r="O89" s="85"/>
      <c r="P89" s="245" t="s">
        <v>25</v>
      </c>
      <c r="Q89" s="244"/>
      <c r="R89" s="244"/>
      <c r="S89" s="244"/>
      <c r="T89" s="244"/>
      <c r="U89" s="244"/>
      <c r="V89" s="244"/>
      <c r="W89" s="244"/>
      <c r="X89" s="38"/>
    </row>
    <row r="90" spans="1:24" s="33" customFormat="1" ht="18">
      <c r="A90" s="32"/>
      <c r="B90" s="39"/>
      <c r="C90" s="64"/>
      <c r="F90" s="34"/>
      <c r="G90" s="5"/>
      <c r="H90" s="5"/>
      <c r="I90" s="82"/>
      <c r="J90" s="92"/>
      <c r="K90" s="82"/>
      <c r="L90" s="92"/>
      <c r="M90" s="82"/>
      <c r="N90" s="92"/>
      <c r="O90" s="85"/>
      <c r="P90" s="244"/>
      <c r="Q90" s="244"/>
      <c r="R90" s="244"/>
      <c r="S90" s="244"/>
      <c r="T90" s="244"/>
      <c r="U90" s="244"/>
      <c r="V90" s="244"/>
      <c r="W90" s="244"/>
      <c r="X90" s="38"/>
    </row>
    <row r="91" spans="1:24" s="33" customFormat="1" ht="18">
      <c r="A91" s="32"/>
      <c r="B91" s="39"/>
      <c r="C91" s="64"/>
      <c r="F91" s="34"/>
      <c r="G91" s="5"/>
      <c r="H91" s="5"/>
      <c r="I91" s="82"/>
      <c r="J91" s="92"/>
      <c r="K91" s="82"/>
      <c r="L91" s="92"/>
      <c r="M91" s="82"/>
      <c r="N91" s="92"/>
      <c r="O91" s="85"/>
      <c r="P91" s="244"/>
      <c r="Q91" s="244"/>
      <c r="R91" s="244"/>
      <c r="S91" s="244"/>
      <c r="T91" s="244"/>
      <c r="U91" s="244"/>
      <c r="V91" s="244"/>
      <c r="W91" s="244"/>
      <c r="X91" s="38"/>
    </row>
    <row r="92" spans="1:24" s="33" customFormat="1" ht="18">
      <c r="A92" s="32"/>
      <c r="B92" s="39"/>
      <c r="C92" s="64"/>
      <c r="F92" s="34"/>
      <c r="G92" s="5"/>
      <c r="H92" s="5"/>
      <c r="I92" s="82"/>
      <c r="J92" s="92"/>
      <c r="K92" s="82"/>
      <c r="L92" s="92"/>
      <c r="M92" s="82"/>
      <c r="N92" s="92"/>
      <c r="O92" s="85"/>
      <c r="P92" s="244"/>
      <c r="Q92" s="244"/>
      <c r="R92" s="244"/>
      <c r="S92" s="244"/>
      <c r="T92" s="244"/>
      <c r="U92" s="244"/>
      <c r="V92" s="244"/>
      <c r="W92" s="244"/>
      <c r="X92" s="38"/>
    </row>
    <row r="93" spans="1:24" s="33" customFormat="1" ht="18">
      <c r="A93" s="32"/>
      <c r="B93" s="39"/>
      <c r="C93" s="64"/>
      <c r="F93" s="34"/>
      <c r="G93" s="5"/>
      <c r="H93" s="5"/>
      <c r="I93" s="82"/>
      <c r="J93" s="92"/>
      <c r="K93" s="82"/>
      <c r="L93" s="92"/>
      <c r="M93" s="82"/>
      <c r="N93" s="92"/>
      <c r="O93" s="85"/>
      <c r="P93" s="244"/>
      <c r="Q93" s="244"/>
      <c r="R93" s="244"/>
      <c r="S93" s="244"/>
      <c r="T93" s="244"/>
      <c r="U93" s="244"/>
      <c r="V93" s="244"/>
      <c r="W93" s="244"/>
      <c r="X93" s="38"/>
    </row>
    <row r="94" spans="16:23" ht="18">
      <c r="P94" s="244"/>
      <c r="Q94" s="244"/>
      <c r="R94" s="244"/>
      <c r="S94" s="244"/>
      <c r="T94" s="244"/>
      <c r="U94" s="244"/>
      <c r="V94" s="244"/>
      <c r="W94" s="244"/>
    </row>
    <row r="95" spans="16:23" ht="18">
      <c r="P95" s="244"/>
      <c r="Q95" s="244"/>
      <c r="R95" s="244"/>
      <c r="S95" s="244"/>
      <c r="T95" s="244"/>
      <c r="U95" s="244"/>
      <c r="V95" s="244"/>
      <c r="W95" s="244"/>
    </row>
  </sheetData>
  <sheetProtection/>
  <mergeCells count="21">
    <mergeCell ref="P83:W88"/>
    <mergeCell ref="P89:W95"/>
    <mergeCell ref="S77:W79"/>
    <mergeCell ref="S74:W76"/>
    <mergeCell ref="S80:W82"/>
    <mergeCell ref="B3:B4"/>
    <mergeCell ref="C3:C4"/>
    <mergeCell ref="E3:E4"/>
    <mergeCell ref="H3:H4"/>
    <mergeCell ref="D74:G74"/>
    <mergeCell ref="B72:E72"/>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14:X25 X6:X7 X62:X63 X29:X36 X67:X70 X37:X50 X71 W6 W66:W70" unlockedFormula="1"/>
    <ignoredError sqref="X26:X28 X10:X13 X8:X9 W7:W65" formula="1" unlockedFormula="1"/>
    <ignoredError sqref="O7:P7 Q8:R68 O8:P68 Q7:R7 Q6:R6" formula="1"/>
    <ignoredError sqref="C39" twoDigitTextYear="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120" zoomScaleNormal="120" zoomScalePageLayoutView="0" workbookViewId="0" topLeftCell="B1">
      <selection activeCell="B3" sqref="B3:B4"/>
    </sheetView>
  </sheetViews>
  <sheetFormatPr defaultColWidth="39.8515625" defaultRowHeight="12.75"/>
  <cols>
    <col min="1" max="1" width="4.421875" style="30" bestFit="1" customWidth="1"/>
    <col min="2" max="2" width="46.00390625" style="3" customWidth="1"/>
    <col min="3" max="3" width="9.57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140625" style="14" bestFit="1" customWidth="1"/>
    <col min="16" max="16" width="9.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28125" style="12" bestFit="1" customWidth="1"/>
    <col min="22" max="22" width="10.710937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48" t="s">
        <v>26</v>
      </c>
      <c r="B2" s="230"/>
      <c r="C2" s="230"/>
      <c r="D2" s="230"/>
      <c r="E2" s="230"/>
      <c r="F2" s="230"/>
      <c r="G2" s="230"/>
      <c r="H2" s="230"/>
      <c r="I2" s="230"/>
      <c r="J2" s="230"/>
      <c r="K2" s="230"/>
      <c r="L2" s="230"/>
      <c r="M2" s="230"/>
      <c r="N2" s="230"/>
      <c r="O2" s="230"/>
      <c r="P2" s="230"/>
      <c r="Q2" s="230"/>
      <c r="R2" s="230"/>
      <c r="S2" s="230"/>
      <c r="T2" s="230"/>
      <c r="U2" s="230"/>
      <c r="V2" s="230"/>
      <c r="W2" s="230"/>
    </row>
    <row r="3" spans="1:23" s="29" customFormat="1" ht="16.5" customHeight="1">
      <c r="A3" s="31"/>
      <c r="B3" s="249" t="s">
        <v>32</v>
      </c>
      <c r="C3" s="235" t="s">
        <v>12</v>
      </c>
      <c r="D3" s="225" t="s">
        <v>2</v>
      </c>
      <c r="E3" s="225" t="s">
        <v>41</v>
      </c>
      <c r="F3" s="225" t="s">
        <v>13</v>
      </c>
      <c r="G3" s="225" t="s">
        <v>14</v>
      </c>
      <c r="H3" s="225" t="s">
        <v>15</v>
      </c>
      <c r="I3" s="227" t="s">
        <v>3</v>
      </c>
      <c r="J3" s="227"/>
      <c r="K3" s="227" t="s">
        <v>4</v>
      </c>
      <c r="L3" s="227"/>
      <c r="M3" s="227" t="s">
        <v>5</v>
      </c>
      <c r="N3" s="227"/>
      <c r="O3" s="228" t="s">
        <v>16</v>
      </c>
      <c r="P3" s="228"/>
      <c r="Q3" s="228"/>
      <c r="R3" s="228"/>
      <c r="S3" s="227" t="s">
        <v>0</v>
      </c>
      <c r="T3" s="227"/>
      <c r="U3" s="228" t="s">
        <v>34</v>
      </c>
      <c r="V3" s="228"/>
      <c r="W3" s="232"/>
    </row>
    <row r="4" spans="1:23" s="29" customFormat="1" ht="37.5" customHeight="1" thickBot="1">
      <c r="A4" s="58"/>
      <c r="B4" s="250"/>
      <c r="C4" s="236"/>
      <c r="D4" s="226"/>
      <c r="E4" s="226"/>
      <c r="F4" s="231"/>
      <c r="G4" s="231"/>
      <c r="H4" s="231"/>
      <c r="I4" s="78" t="s">
        <v>11</v>
      </c>
      <c r="J4" s="61" t="s">
        <v>7</v>
      </c>
      <c r="K4" s="78" t="s">
        <v>11</v>
      </c>
      <c r="L4" s="61" t="s">
        <v>7</v>
      </c>
      <c r="M4" s="78" t="s">
        <v>11</v>
      </c>
      <c r="N4" s="61" t="s">
        <v>7</v>
      </c>
      <c r="O4" s="84" t="s">
        <v>11</v>
      </c>
      <c r="P4" s="94" t="s">
        <v>7</v>
      </c>
      <c r="Q4" s="94" t="s">
        <v>35</v>
      </c>
      <c r="R4" s="60" t="s">
        <v>36</v>
      </c>
      <c r="S4" s="78" t="s">
        <v>11</v>
      </c>
      <c r="T4" s="59" t="s">
        <v>6</v>
      </c>
      <c r="U4" s="78" t="s">
        <v>11</v>
      </c>
      <c r="V4" s="61" t="s">
        <v>7</v>
      </c>
      <c r="W4" s="62" t="s">
        <v>36</v>
      </c>
    </row>
    <row r="5" spans="1:24" s="6" customFormat="1" ht="15.75" customHeight="1">
      <c r="A5" s="53">
        <v>1</v>
      </c>
      <c r="B5" s="190" t="s">
        <v>110</v>
      </c>
      <c r="C5" s="191">
        <v>39360</v>
      </c>
      <c r="D5" s="192" t="s">
        <v>19</v>
      </c>
      <c r="E5" s="192" t="s">
        <v>28</v>
      </c>
      <c r="F5" s="193">
        <v>112</v>
      </c>
      <c r="G5" s="193">
        <v>114</v>
      </c>
      <c r="H5" s="193">
        <v>1</v>
      </c>
      <c r="I5" s="194">
        <v>62645</v>
      </c>
      <c r="J5" s="195">
        <v>6385</v>
      </c>
      <c r="K5" s="194">
        <v>112582</v>
      </c>
      <c r="L5" s="195">
        <v>11351</v>
      </c>
      <c r="M5" s="194">
        <v>102021</v>
      </c>
      <c r="N5" s="195">
        <v>10414</v>
      </c>
      <c r="O5" s="216">
        <f>+M5+K5+I5</f>
        <v>277248</v>
      </c>
      <c r="P5" s="217">
        <f>+N5+L5+J5</f>
        <v>28150</v>
      </c>
      <c r="Q5" s="196">
        <f>P5/G5</f>
        <v>246.9298245614035</v>
      </c>
      <c r="R5" s="197">
        <f>O5/P5</f>
        <v>9.848952042628774</v>
      </c>
      <c r="S5" s="194"/>
      <c r="T5" s="198">
        <f aca="true" t="shared" si="0" ref="T5:T24">IF(S5&lt;&gt;0,-(S5-O5)/S5,"")</f>
      </c>
      <c r="U5" s="194">
        <v>277248</v>
      </c>
      <c r="V5" s="195">
        <v>28150</v>
      </c>
      <c r="W5" s="199">
        <f>+U5/V5</f>
        <v>9.848952042628774</v>
      </c>
      <c r="X5" s="29"/>
    </row>
    <row r="6" spans="1:24" s="6" customFormat="1" ht="15.75" customHeight="1">
      <c r="A6" s="53">
        <v>2</v>
      </c>
      <c r="B6" s="161" t="s">
        <v>111</v>
      </c>
      <c r="C6" s="119">
        <v>39360</v>
      </c>
      <c r="D6" s="132" t="s">
        <v>8</v>
      </c>
      <c r="E6" s="133" t="s">
        <v>9</v>
      </c>
      <c r="F6" s="125">
        <v>73</v>
      </c>
      <c r="G6" s="125">
        <v>75</v>
      </c>
      <c r="H6" s="125">
        <v>1</v>
      </c>
      <c r="I6" s="149">
        <v>62513</v>
      </c>
      <c r="J6" s="186">
        <v>6160</v>
      </c>
      <c r="K6" s="149">
        <v>116550</v>
      </c>
      <c r="L6" s="186">
        <v>10830</v>
      </c>
      <c r="M6" s="149">
        <v>97452</v>
      </c>
      <c r="N6" s="186">
        <v>9301</v>
      </c>
      <c r="O6" s="150">
        <f>+I6+K6+M6</f>
        <v>276515</v>
      </c>
      <c r="P6" s="218">
        <f>+J6+L6+N6</f>
        <v>26291</v>
      </c>
      <c r="Q6" s="187">
        <f>IF(O6&lt;&gt;0,P6/G6,"")</f>
        <v>350.5466666666667</v>
      </c>
      <c r="R6" s="134">
        <f>IF(O6&lt;&gt;0,O6/P6,"")</f>
        <v>10.517477463770872</v>
      </c>
      <c r="S6" s="149"/>
      <c r="T6" s="185">
        <f t="shared" si="0"/>
      </c>
      <c r="U6" s="149">
        <v>279042</v>
      </c>
      <c r="V6" s="186">
        <v>26519</v>
      </c>
      <c r="W6" s="142">
        <f>U6/V6</f>
        <v>10.522342471435575</v>
      </c>
      <c r="X6" s="29"/>
    </row>
    <row r="7" spans="1:24" s="6" customFormat="1" ht="15.75" customHeight="1">
      <c r="A7" s="54">
        <v>3</v>
      </c>
      <c r="B7" s="175" t="s">
        <v>112</v>
      </c>
      <c r="C7" s="128">
        <v>39360</v>
      </c>
      <c r="D7" s="148" t="s">
        <v>31</v>
      </c>
      <c r="E7" s="148" t="s">
        <v>65</v>
      </c>
      <c r="F7" s="129">
        <v>108</v>
      </c>
      <c r="G7" s="129">
        <v>110</v>
      </c>
      <c r="H7" s="129">
        <v>1</v>
      </c>
      <c r="I7" s="176">
        <v>55216.5</v>
      </c>
      <c r="J7" s="209">
        <v>6246</v>
      </c>
      <c r="K7" s="176">
        <v>116040.5</v>
      </c>
      <c r="L7" s="209">
        <v>12853</v>
      </c>
      <c r="M7" s="176">
        <v>104395</v>
      </c>
      <c r="N7" s="209">
        <v>11814</v>
      </c>
      <c r="O7" s="177">
        <f>I7+K7+M7</f>
        <v>275652</v>
      </c>
      <c r="P7" s="219">
        <f>J7+L7+N7</f>
        <v>30913</v>
      </c>
      <c r="Q7" s="211">
        <f>P7/G7</f>
        <v>281.0272727272727</v>
      </c>
      <c r="R7" s="212">
        <f>O7/P7</f>
        <v>8.917025199754148</v>
      </c>
      <c r="S7" s="176"/>
      <c r="T7" s="213">
        <f t="shared" si="0"/>
      </c>
      <c r="U7" s="210">
        <f>239652+36000</f>
        <v>275652</v>
      </c>
      <c r="V7" s="214">
        <f>26913+4000</f>
        <v>30913</v>
      </c>
      <c r="W7" s="215">
        <f>IF(U7&lt;&gt;0,U7/V7,"")</f>
        <v>8.917025199754148</v>
      </c>
      <c r="X7" s="7"/>
    </row>
    <row r="8" spans="1:25" s="9" customFormat="1" ht="15.75" customHeight="1">
      <c r="A8" s="52">
        <v>4</v>
      </c>
      <c r="B8" s="166">
        <v>1408</v>
      </c>
      <c r="C8" s="167">
        <v>39353</v>
      </c>
      <c r="D8" s="168" t="s">
        <v>8</v>
      </c>
      <c r="E8" s="169" t="s">
        <v>24</v>
      </c>
      <c r="F8" s="170">
        <v>70</v>
      </c>
      <c r="G8" s="170">
        <v>70</v>
      </c>
      <c r="H8" s="170">
        <v>2</v>
      </c>
      <c r="I8" s="171">
        <v>45370</v>
      </c>
      <c r="J8" s="206">
        <v>4999</v>
      </c>
      <c r="K8" s="171">
        <v>90944</v>
      </c>
      <c r="L8" s="206">
        <v>9838</v>
      </c>
      <c r="M8" s="171">
        <v>77513</v>
      </c>
      <c r="N8" s="206">
        <v>8356</v>
      </c>
      <c r="O8" s="172">
        <f>+I8+K8+M8</f>
        <v>213827</v>
      </c>
      <c r="P8" s="220">
        <f>+J8+L8+N8</f>
        <v>23193</v>
      </c>
      <c r="Q8" s="207">
        <f>IF(O8&lt;&gt;0,P8/G8,"")</f>
        <v>331.3285714285714</v>
      </c>
      <c r="R8" s="173">
        <f>IF(O8&lt;&gt;0,O8/P8,"")</f>
        <v>9.219462768938904</v>
      </c>
      <c r="S8" s="171">
        <v>371944</v>
      </c>
      <c r="T8" s="208">
        <f t="shared" si="0"/>
        <v>-0.42510969393241993</v>
      </c>
      <c r="U8" s="171">
        <v>720746</v>
      </c>
      <c r="V8" s="206">
        <v>79132</v>
      </c>
      <c r="W8" s="174">
        <f>U8/V8</f>
        <v>9.108148410251227</v>
      </c>
      <c r="X8" s="7"/>
      <c r="Y8" s="8"/>
    </row>
    <row r="9" spans="1:24" s="10" customFormat="1" ht="15.75" customHeight="1">
      <c r="A9" s="53">
        <v>5</v>
      </c>
      <c r="B9" s="200" t="s">
        <v>113</v>
      </c>
      <c r="C9" s="123">
        <v>39360</v>
      </c>
      <c r="D9" s="139" t="s">
        <v>46</v>
      </c>
      <c r="E9" s="139" t="s">
        <v>114</v>
      </c>
      <c r="F9" s="124">
        <v>71</v>
      </c>
      <c r="G9" s="127">
        <v>73</v>
      </c>
      <c r="H9" s="127">
        <v>1</v>
      </c>
      <c r="I9" s="154">
        <v>12677.5</v>
      </c>
      <c r="J9" s="189">
        <v>1746</v>
      </c>
      <c r="K9" s="154">
        <v>25215.62</v>
      </c>
      <c r="L9" s="189">
        <v>3410</v>
      </c>
      <c r="M9" s="154">
        <v>24198.38</v>
      </c>
      <c r="N9" s="189">
        <v>3246</v>
      </c>
      <c r="O9" s="155">
        <f>M9+K9+I9</f>
        <v>62091.5</v>
      </c>
      <c r="P9" s="221">
        <f>+J9+L9+N9</f>
        <v>8402</v>
      </c>
      <c r="Q9" s="184">
        <f>P9/G9</f>
        <v>115.0958904109589</v>
      </c>
      <c r="R9" s="138">
        <f>O9/P9</f>
        <v>7.390085693882409</v>
      </c>
      <c r="S9" s="154"/>
      <c r="T9" s="185">
        <f t="shared" si="0"/>
      </c>
      <c r="U9" s="154">
        <f>+O9</f>
        <v>62091.5</v>
      </c>
      <c r="V9" s="189">
        <f>+P9</f>
        <v>8402</v>
      </c>
      <c r="W9" s="146">
        <f>+U9/V9</f>
        <v>7.390085693882409</v>
      </c>
      <c r="X9" s="7"/>
    </row>
    <row r="10" spans="1:24" s="10" customFormat="1" ht="15.75" customHeight="1">
      <c r="A10" s="53">
        <v>6</v>
      </c>
      <c r="B10" s="160" t="s">
        <v>115</v>
      </c>
      <c r="C10" s="135">
        <v>39360</v>
      </c>
      <c r="D10" s="136" t="s">
        <v>10</v>
      </c>
      <c r="E10" s="136" t="s">
        <v>116</v>
      </c>
      <c r="F10" s="137">
        <v>27</v>
      </c>
      <c r="G10" s="137">
        <v>27</v>
      </c>
      <c r="H10" s="137">
        <v>1</v>
      </c>
      <c r="I10" s="156">
        <v>12228</v>
      </c>
      <c r="J10" s="184">
        <v>1222</v>
      </c>
      <c r="K10" s="156">
        <v>24813</v>
      </c>
      <c r="L10" s="184">
        <v>2355</v>
      </c>
      <c r="M10" s="156">
        <v>23574</v>
      </c>
      <c r="N10" s="184">
        <v>2284</v>
      </c>
      <c r="O10" s="157">
        <f>M10+K10+I10</f>
        <v>60615</v>
      </c>
      <c r="P10" s="222">
        <f>J10+L10+N10</f>
        <v>5861</v>
      </c>
      <c r="Q10" s="184">
        <f>P10/G10</f>
        <v>217.07407407407408</v>
      </c>
      <c r="R10" s="138">
        <f>O10/P10</f>
        <v>10.34209179320935</v>
      </c>
      <c r="S10" s="158"/>
      <c r="T10" s="185">
        <f t="shared" si="0"/>
      </c>
      <c r="U10" s="156">
        <v>60614</v>
      </c>
      <c r="V10" s="184">
        <v>5861</v>
      </c>
      <c r="W10" s="144">
        <f>U10/V10</f>
        <v>10.341921173861115</v>
      </c>
      <c r="X10" s="9"/>
    </row>
    <row r="11" spans="1:24" s="10" customFormat="1" ht="15.75" customHeight="1">
      <c r="A11" s="53">
        <v>7</v>
      </c>
      <c r="B11" s="160" t="s">
        <v>76</v>
      </c>
      <c r="C11" s="120">
        <v>39346</v>
      </c>
      <c r="D11" s="130" t="s">
        <v>19</v>
      </c>
      <c r="E11" s="130" t="s">
        <v>45</v>
      </c>
      <c r="F11" s="126">
        <v>58</v>
      </c>
      <c r="G11" s="126">
        <v>59</v>
      </c>
      <c r="H11" s="126">
        <v>3</v>
      </c>
      <c r="I11" s="151">
        <v>11920</v>
      </c>
      <c r="J11" s="183">
        <v>1328</v>
      </c>
      <c r="K11" s="151">
        <v>24147</v>
      </c>
      <c r="L11" s="183">
        <v>2562</v>
      </c>
      <c r="M11" s="151">
        <v>20490</v>
      </c>
      <c r="N11" s="183">
        <v>2504</v>
      </c>
      <c r="O11" s="152">
        <f>+M11+K11+I11</f>
        <v>56557</v>
      </c>
      <c r="P11" s="223">
        <f>+N11+L11+J11</f>
        <v>6394</v>
      </c>
      <c r="Q11" s="184">
        <f>P11/G11</f>
        <v>108.37288135593221</v>
      </c>
      <c r="R11" s="138">
        <f>O11/P11</f>
        <v>8.845323741007194</v>
      </c>
      <c r="S11" s="151">
        <v>105478</v>
      </c>
      <c r="T11" s="185">
        <f t="shared" si="0"/>
        <v>-0.463802878325338</v>
      </c>
      <c r="U11" s="151">
        <v>451587</v>
      </c>
      <c r="V11" s="183">
        <v>47851</v>
      </c>
      <c r="W11" s="143">
        <f>+U11/V11</f>
        <v>9.437357630979498</v>
      </c>
      <c r="X11" s="8"/>
    </row>
    <row r="12" spans="1:25" s="10" customFormat="1" ht="15.75" customHeight="1">
      <c r="A12" s="53">
        <v>8</v>
      </c>
      <c r="B12" s="160" t="s">
        <v>59</v>
      </c>
      <c r="C12" s="120">
        <v>39318</v>
      </c>
      <c r="D12" s="130" t="s">
        <v>19</v>
      </c>
      <c r="E12" s="130" t="s">
        <v>20</v>
      </c>
      <c r="F12" s="126">
        <v>116</v>
      </c>
      <c r="G12" s="126">
        <v>63</v>
      </c>
      <c r="H12" s="126">
        <v>7</v>
      </c>
      <c r="I12" s="151">
        <v>3609</v>
      </c>
      <c r="J12" s="183">
        <v>529</v>
      </c>
      <c r="K12" s="151">
        <v>18274</v>
      </c>
      <c r="L12" s="183">
        <v>2223</v>
      </c>
      <c r="M12" s="151">
        <v>20069</v>
      </c>
      <c r="N12" s="183">
        <v>2507</v>
      </c>
      <c r="O12" s="152">
        <f>+M12+K12+I12</f>
        <v>41952</v>
      </c>
      <c r="P12" s="223">
        <f>+N12+L12+J12</f>
        <v>5259</v>
      </c>
      <c r="Q12" s="184">
        <f>P12/G12</f>
        <v>83.47619047619048</v>
      </c>
      <c r="R12" s="138">
        <f>O12/P12</f>
        <v>7.9771819737592695</v>
      </c>
      <c r="S12" s="151">
        <v>65116</v>
      </c>
      <c r="T12" s="185">
        <f t="shared" si="0"/>
        <v>-0.3557343817187788</v>
      </c>
      <c r="U12" s="151">
        <v>2410783</v>
      </c>
      <c r="V12" s="183">
        <v>293632</v>
      </c>
      <c r="W12" s="143">
        <f>+U12/V12</f>
        <v>8.210218913469921</v>
      </c>
      <c r="X12" s="11"/>
      <c r="Y12" s="8"/>
    </row>
    <row r="13" spans="1:25" s="10" customFormat="1" ht="15.75" customHeight="1">
      <c r="A13" s="53">
        <v>9</v>
      </c>
      <c r="B13" s="161" t="s">
        <v>66</v>
      </c>
      <c r="C13" s="119">
        <v>39332</v>
      </c>
      <c r="D13" s="132" t="s">
        <v>8</v>
      </c>
      <c r="E13" s="133" t="s">
        <v>9</v>
      </c>
      <c r="F13" s="125">
        <v>61</v>
      </c>
      <c r="G13" s="125">
        <v>54</v>
      </c>
      <c r="H13" s="125">
        <v>5</v>
      </c>
      <c r="I13" s="149">
        <v>8780</v>
      </c>
      <c r="J13" s="186">
        <v>1085</v>
      </c>
      <c r="K13" s="149">
        <v>16410</v>
      </c>
      <c r="L13" s="186">
        <v>2101</v>
      </c>
      <c r="M13" s="149">
        <v>14552</v>
      </c>
      <c r="N13" s="186">
        <v>1910</v>
      </c>
      <c r="O13" s="150">
        <f>+I13+K13+M13</f>
        <v>39742</v>
      </c>
      <c r="P13" s="218">
        <f>+J13+L13+N13</f>
        <v>5096</v>
      </c>
      <c r="Q13" s="187">
        <f>IF(O13&lt;&gt;0,P13/G13,"")</f>
        <v>94.37037037037037</v>
      </c>
      <c r="R13" s="134">
        <f>IF(O13&lt;&gt;0,O13/P13,"")</f>
        <v>7.798665620094192</v>
      </c>
      <c r="S13" s="149">
        <v>78961</v>
      </c>
      <c r="T13" s="185">
        <f t="shared" si="0"/>
        <v>-0.4966882384974861</v>
      </c>
      <c r="U13" s="149">
        <v>1075714</v>
      </c>
      <c r="V13" s="186">
        <v>108720</v>
      </c>
      <c r="W13" s="142">
        <f>U13/V13</f>
        <v>9.89435246504783</v>
      </c>
      <c r="X13" s="8"/>
      <c r="Y13" s="8"/>
    </row>
    <row r="14" spans="1:25" s="10" customFormat="1" ht="15.75" customHeight="1">
      <c r="A14" s="53">
        <v>10</v>
      </c>
      <c r="B14" s="161" t="s">
        <v>77</v>
      </c>
      <c r="C14" s="119">
        <v>39346</v>
      </c>
      <c r="D14" s="132" t="s">
        <v>8</v>
      </c>
      <c r="E14" s="133" t="s">
        <v>24</v>
      </c>
      <c r="F14" s="125">
        <v>66</v>
      </c>
      <c r="G14" s="125">
        <v>43</v>
      </c>
      <c r="H14" s="125">
        <v>3</v>
      </c>
      <c r="I14" s="149">
        <v>6343</v>
      </c>
      <c r="J14" s="186">
        <v>749</v>
      </c>
      <c r="K14" s="149">
        <v>11620</v>
      </c>
      <c r="L14" s="186">
        <v>1279</v>
      </c>
      <c r="M14" s="149">
        <v>9710</v>
      </c>
      <c r="N14" s="186">
        <v>1108</v>
      </c>
      <c r="O14" s="150">
        <f>+I14+K14+M14</f>
        <v>27673</v>
      </c>
      <c r="P14" s="218">
        <f>+J14+L14+N14</f>
        <v>3136</v>
      </c>
      <c r="Q14" s="187">
        <f>IF(O14&lt;&gt;0,P14/G14,"")</f>
        <v>72.93023255813954</v>
      </c>
      <c r="R14" s="134">
        <f>IF(O14&lt;&gt;0,O14/P14,"")</f>
        <v>8.824298469387756</v>
      </c>
      <c r="S14" s="149">
        <v>83393</v>
      </c>
      <c r="T14" s="185">
        <f t="shared" si="0"/>
        <v>-0.6681615962970513</v>
      </c>
      <c r="U14" s="149">
        <v>316174</v>
      </c>
      <c r="V14" s="186">
        <v>34304</v>
      </c>
      <c r="W14" s="142">
        <f>U14/V14</f>
        <v>9.216826026119403</v>
      </c>
      <c r="X14" s="8"/>
      <c r="Y14" s="8"/>
    </row>
    <row r="15" spans="1:25" s="10" customFormat="1" ht="15.75" customHeight="1">
      <c r="A15" s="53">
        <v>11</v>
      </c>
      <c r="B15" s="160" t="s">
        <v>90</v>
      </c>
      <c r="C15" s="120">
        <v>39353</v>
      </c>
      <c r="D15" s="130" t="s">
        <v>29</v>
      </c>
      <c r="E15" s="130" t="s">
        <v>91</v>
      </c>
      <c r="F15" s="126">
        <v>40</v>
      </c>
      <c r="G15" s="126">
        <v>40</v>
      </c>
      <c r="H15" s="126">
        <v>2</v>
      </c>
      <c r="I15" s="151">
        <v>4333.5</v>
      </c>
      <c r="J15" s="183">
        <v>474</v>
      </c>
      <c r="K15" s="151">
        <v>8495</v>
      </c>
      <c r="L15" s="183">
        <v>943</v>
      </c>
      <c r="M15" s="151">
        <v>8312.5</v>
      </c>
      <c r="N15" s="183">
        <v>890</v>
      </c>
      <c r="O15" s="152">
        <f>I15+K15+M15</f>
        <v>21141</v>
      </c>
      <c r="P15" s="223">
        <f>J15+L15+N15</f>
        <v>2307</v>
      </c>
      <c r="Q15" s="183">
        <f>+P15/G15</f>
        <v>57.675</v>
      </c>
      <c r="R15" s="131">
        <f>+O15/P15</f>
        <v>9.163849154746424</v>
      </c>
      <c r="S15" s="151">
        <v>49590</v>
      </c>
      <c r="T15" s="185">
        <f t="shared" si="0"/>
        <v>-0.5736842105263158</v>
      </c>
      <c r="U15" s="153">
        <v>87840.5</v>
      </c>
      <c r="V15" s="188">
        <v>9689</v>
      </c>
      <c r="W15" s="147">
        <f>U15/V15</f>
        <v>9.066002683455466</v>
      </c>
      <c r="X15" s="8"/>
      <c r="Y15" s="8"/>
    </row>
    <row r="16" spans="1:25" s="10" customFormat="1" ht="15.75" customHeight="1">
      <c r="A16" s="53">
        <v>12</v>
      </c>
      <c r="B16" s="160" t="s">
        <v>70</v>
      </c>
      <c r="C16" s="120">
        <v>39339</v>
      </c>
      <c r="D16" s="130" t="s">
        <v>19</v>
      </c>
      <c r="E16" s="130" t="s">
        <v>47</v>
      </c>
      <c r="F16" s="126">
        <v>71</v>
      </c>
      <c r="G16" s="126">
        <v>63</v>
      </c>
      <c r="H16" s="126">
        <v>4</v>
      </c>
      <c r="I16" s="151">
        <v>3388</v>
      </c>
      <c r="J16" s="183">
        <v>578</v>
      </c>
      <c r="K16" s="151">
        <v>7438</v>
      </c>
      <c r="L16" s="183">
        <v>1035</v>
      </c>
      <c r="M16" s="151">
        <v>6940</v>
      </c>
      <c r="N16" s="183">
        <v>1157</v>
      </c>
      <c r="O16" s="152">
        <f>+M16+K16+I16</f>
        <v>17766</v>
      </c>
      <c r="P16" s="223">
        <f>+N16+L16+J16</f>
        <v>2770</v>
      </c>
      <c r="Q16" s="184">
        <f>P16/G16</f>
        <v>43.96825396825397</v>
      </c>
      <c r="R16" s="138">
        <f>O16/P16</f>
        <v>6.413718411552346</v>
      </c>
      <c r="S16" s="151">
        <v>57962</v>
      </c>
      <c r="T16" s="185">
        <f t="shared" si="0"/>
        <v>-0.6934888375142335</v>
      </c>
      <c r="U16" s="151">
        <v>485993</v>
      </c>
      <c r="V16" s="183">
        <v>50735</v>
      </c>
      <c r="W16" s="143">
        <f>+U16/V16</f>
        <v>9.579047994481128</v>
      </c>
      <c r="X16" s="8"/>
      <c r="Y16" s="8"/>
    </row>
    <row r="17" spans="1:25" s="10" customFormat="1" ht="15.75" customHeight="1">
      <c r="A17" s="53">
        <v>13</v>
      </c>
      <c r="B17" s="160" t="s">
        <v>92</v>
      </c>
      <c r="C17" s="120">
        <v>39353</v>
      </c>
      <c r="D17" s="130" t="s">
        <v>93</v>
      </c>
      <c r="E17" s="130" t="s">
        <v>94</v>
      </c>
      <c r="F17" s="126">
        <v>11</v>
      </c>
      <c r="G17" s="126">
        <v>11</v>
      </c>
      <c r="H17" s="126">
        <v>2</v>
      </c>
      <c r="I17" s="151">
        <v>5301</v>
      </c>
      <c r="J17" s="183">
        <v>442</v>
      </c>
      <c r="K17" s="151">
        <v>6597.5</v>
      </c>
      <c r="L17" s="183">
        <v>541</v>
      </c>
      <c r="M17" s="151">
        <v>5705.5</v>
      </c>
      <c r="N17" s="183">
        <v>465</v>
      </c>
      <c r="O17" s="152">
        <f>+M17+K17+I17</f>
        <v>17604</v>
      </c>
      <c r="P17" s="223">
        <f>+N17+L17+J17</f>
        <v>1448</v>
      </c>
      <c r="Q17" s="183">
        <f>+P17/G17</f>
        <v>131.63636363636363</v>
      </c>
      <c r="R17" s="131">
        <f>+O17/P17</f>
        <v>12.157458563535911</v>
      </c>
      <c r="S17" s="151">
        <v>34270</v>
      </c>
      <c r="T17" s="185">
        <f t="shared" si="0"/>
        <v>-0.48631456084038516</v>
      </c>
      <c r="U17" s="153">
        <v>63034</v>
      </c>
      <c r="V17" s="188">
        <v>5077</v>
      </c>
      <c r="W17" s="147">
        <f>U17/V17</f>
        <v>12.415599763639944</v>
      </c>
      <c r="X17" s="8"/>
      <c r="Y17" s="8"/>
    </row>
    <row r="18" spans="1:25" s="10" customFormat="1" ht="15.75" customHeight="1">
      <c r="A18" s="53">
        <v>14</v>
      </c>
      <c r="B18" s="161" t="s">
        <v>117</v>
      </c>
      <c r="C18" s="119">
        <v>39325</v>
      </c>
      <c r="D18" s="132" t="s">
        <v>8</v>
      </c>
      <c r="E18" s="133" t="s">
        <v>47</v>
      </c>
      <c r="F18" s="125">
        <v>66</v>
      </c>
      <c r="G18" s="125">
        <v>33</v>
      </c>
      <c r="H18" s="125">
        <v>6</v>
      </c>
      <c r="I18" s="149">
        <v>3574</v>
      </c>
      <c r="J18" s="186">
        <v>658</v>
      </c>
      <c r="K18" s="149">
        <v>5951</v>
      </c>
      <c r="L18" s="186">
        <v>1110</v>
      </c>
      <c r="M18" s="149">
        <v>6264</v>
      </c>
      <c r="N18" s="186">
        <v>1156</v>
      </c>
      <c r="O18" s="150">
        <f>+I18+K18+M18</f>
        <v>15789</v>
      </c>
      <c r="P18" s="218">
        <f>+J18+L18+N18</f>
        <v>2924</v>
      </c>
      <c r="Q18" s="187">
        <f>IF(O18&lt;&gt;0,P18/G18,"")</f>
        <v>88.60606060606061</v>
      </c>
      <c r="R18" s="134">
        <f>IF(O18&lt;&gt;0,O18/P18,"")</f>
        <v>5.399794801641587</v>
      </c>
      <c r="S18" s="149">
        <v>47984</v>
      </c>
      <c r="T18" s="185">
        <f t="shared" si="0"/>
        <v>-0.6709528176058687</v>
      </c>
      <c r="U18" s="149">
        <v>1213069</v>
      </c>
      <c r="V18" s="186">
        <v>144761</v>
      </c>
      <c r="W18" s="142">
        <f>U18/V18</f>
        <v>8.379805334309655</v>
      </c>
      <c r="X18" s="8"/>
      <c r="Y18" s="8"/>
    </row>
    <row r="19" spans="1:25" s="10" customFormat="1" ht="15.75" customHeight="1">
      <c r="A19" s="53">
        <v>15</v>
      </c>
      <c r="B19" s="162" t="s">
        <v>73</v>
      </c>
      <c r="C19" s="123">
        <v>39339</v>
      </c>
      <c r="D19" s="139" t="s">
        <v>46</v>
      </c>
      <c r="E19" s="139" t="s">
        <v>95</v>
      </c>
      <c r="F19" s="124">
        <v>79</v>
      </c>
      <c r="G19" s="127">
        <v>73</v>
      </c>
      <c r="H19" s="127">
        <v>4</v>
      </c>
      <c r="I19" s="154">
        <v>2241.5</v>
      </c>
      <c r="J19" s="189">
        <v>402</v>
      </c>
      <c r="K19" s="154">
        <v>6391</v>
      </c>
      <c r="L19" s="189">
        <v>976</v>
      </c>
      <c r="M19" s="154">
        <v>6905</v>
      </c>
      <c r="N19" s="189">
        <v>1008</v>
      </c>
      <c r="O19" s="155">
        <f>+M19+K19+I19</f>
        <v>15537.5</v>
      </c>
      <c r="P19" s="221">
        <f>N19+L19+J19</f>
        <v>2386</v>
      </c>
      <c r="Q19" s="184">
        <f>P19/G19</f>
        <v>32.68493150684932</v>
      </c>
      <c r="R19" s="138">
        <f>O19/P19</f>
        <v>6.511944677284157</v>
      </c>
      <c r="S19" s="154">
        <v>29743</v>
      </c>
      <c r="T19" s="185">
        <f t="shared" si="0"/>
        <v>-0.47760817671384864</v>
      </c>
      <c r="U19" s="154">
        <v>176910.5</v>
      </c>
      <c r="V19" s="189">
        <v>22097</v>
      </c>
      <c r="W19" s="146">
        <f>+U19/V19</f>
        <v>8.006086799113001</v>
      </c>
      <c r="X19" s="8"/>
      <c r="Y19" s="8"/>
    </row>
    <row r="20" spans="1:25" s="10" customFormat="1" ht="15.75" customHeight="1">
      <c r="A20" s="53">
        <v>16</v>
      </c>
      <c r="B20" s="160" t="s">
        <v>63</v>
      </c>
      <c r="C20" s="120">
        <v>39325</v>
      </c>
      <c r="D20" s="130" t="s">
        <v>29</v>
      </c>
      <c r="E20" s="130" t="s">
        <v>74</v>
      </c>
      <c r="F20" s="126">
        <v>41</v>
      </c>
      <c r="G20" s="126">
        <v>36</v>
      </c>
      <c r="H20" s="126">
        <v>6</v>
      </c>
      <c r="I20" s="151">
        <v>3455</v>
      </c>
      <c r="J20" s="183">
        <v>691</v>
      </c>
      <c r="K20" s="151">
        <v>5259</v>
      </c>
      <c r="L20" s="183">
        <v>968</v>
      </c>
      <c r="M20" s="151">
        <v>6457</v>
      </c>
      <c r="N20" s="183">
        <v>1085</v>
      </c>
      <c r="O20" s="152">
        <f>SUM(I20+K20+M20)</f>
        <v>15171</v>
      </c>
      <c r="P20" s="223">
        <f>SUM(J20+L20+N20)</f>
        <v>2744</v>
      </c>
      <c r="Q20" s="184">
        <f>P20/G20</f>
        <v>76.22222222222223</v>
      </c>
      <c r="R20" s="138">
        <f>O20/P20</f>
        <v>5.528790087463557</v>
      </c>
      <c r="S20" s="151">
        <v>15177</v>
      </c>
      <c r="T20" s="185">
        <f t="shared" si="0"/>
        <v>-0.000395335046451868</v>
      </c>
      <c r="U20" s="151">
        <v>386472.5</v>
      </c>
      <c r="V20" s="183">
        <v>50827</v>
      </c>
      <c r="W20" s="147">
        <f>U20/V20</f>
        <v>7.603685049284829</v>
      </c>
      <c r="X20" s="8"/>
      <c r="Y20" s="8"/>
    </row>
    <row r="21" spans="1:24" s="10" customFormat="1" ht="15.75" customHeight="1">
      <c r="A21" s="53">
        <v>17</v>
      </c>
      <c r="B21" s="161" t="s">
        <v>69</v>
      </c>
      <c r="C21" s="119">
        <v>39339</v>
      </c>
      <c r="D21" s="132" t="s">
        <v>8</v>
      </c>
      <c r="E21" s="133" t="s">
        <v>9</v>
      </c>
      <c r="F21" s="125">
        <v>45</v>
      </c>
      <c r="G21" s="125">
        <v>26</v>
      </c>
      <c r="H21" s="125">
        <v>4</v>
      </c>
      <c r="I21" s="149">
        <v>2290</v>
      </c>
      <c r="J21" s="186">
        <v>316</v>
      </c>
      <c r="K21" s="149">
        <v>5565</v>
      </c>
      <c r="L21" s="186">
        <v>770</v>
      </c>
      <c r="M21" s="149">
        <v>4939</v>
      </c>
      <c r="N21" s="186">
        <v>671</v>
      </c>
      <c r="O21" s="150">
        <f>+I21+K21+M21</f>
        <v>12794</v>
      </c>
      <c r="P21" s="218">
        <f>+J21+L21+N21</f>
        <v>1757</v>
      </c>
      <c r="Q21" s="187">
        <f>IF(O21&lt;&gt;0,P21/G21,"")</f>
        <v>67.57692307692308</v>
      </c>
      <c r="R21" s="134">
        <f>IF(O21&lt;&gt;0,O21/P21,"")</f>
        <v>7.281730221969266</v>
      </c>
      <c r="S21" s="149">
        <v>65088</v>
      </c>
      <c r="T21" s="185">
        <f t="shared" si="0"/>
        <v>-0.80343534906588</v>
      </c>
      <c r="U21" s="149">
        <v>488445</v>
      </c>
      <c r="V21" s="186">
        <v>49822</v>
      </c>
      <c r="W21" s="142">
        <f>U21/V21</f>
        <v>9.803801533459115</v>
      </c>
      <c r="X21" s="8"/>
    </row>
    <row r="22" spans="1:24" s="10" customFormat="1" ht="15.75" customHeight="1">
      <c r="A22" s="53">
        <v>18</v>
      </c>
      <c r="B22" s="161" t="s">
        <v>79</v>
      </c>
      <c r="C22" s="119">
        <v>39318</v>
      </c>
      <c r="D22" s="132" t="s">
        <v>8</v>
      </c>
      <c r="E22" s="133" t="s">
        <v>40</v>
      </c>
      <c r="F22" s="125">
        <v>60</v>
      </c>
      <c r="G22" s="125">
        <v>29</v>
      </c>
      <c r="H22" s="125">
        <v>7</v>
      </c>
      <c r="I22" s="149">
        <v>2465</v>
      </c>
      <c r="J22" s="186">
        <v>416</v>
      </c>
      <c r="K22" s="149">
        <v>4046</v>
      </c>
      <c r="L22" s="186">
        <v>689</v>
      </c>
      <c r="M22" s="149">
        <v>3993</v>
      </c>
      <c r="N22" s="186">
        <v>646</v>
      </c>
      <c r="O22" s="150">
        <f>+I22+K22+M22</f>
        <v>10504</v>
      </c>
      <c r="P22" s="218">
        <f>+J22+L22+N22</f>
        <v>1751</v>
      </c>
      <c r="Q22" s="187">
        <f>IF(O22&lt;&gt;0,P22/G22,"")</f>
        <v>60.37931034482759</v>
      </c>
      <c r="R22" s="134">
        <f>IF(O22&lt;&gt;0,O22/P22,"")</f>
        <v>5.998857795545403</v>
      </c>
      <c r="S22" s="149">
        <v>27364</v>
      </c>
      <c r="T22" s="185">
        <f t="shared" si="0"/>
        <v>-0.6161379915217073</v>
      </c>
      <c r="U22" s="149">
        <v>1002572</v>
      </c>
      <c r="V22" s="186">
        <v>123714</v>
      </c>
      <c r="W22" s="142">
        <f>U22/V22</f>
        <v>8.103949431753884</v>
      </c>
      <c r="X22" s="8"/>
    </row>
    <row r="23" spans="1:24" s="10" customFormat="1" ht="15.75" customHeight="1">
      <c r="A23" s="53">
        <v>19</v>
      </c>
      <c r="B23" s="160" t="s">
        <v>60</v>
      </c>
      <c r="C23" s="120">
        <v>39311</v>
      </c>
      <c r="D23" s="130" t="s">
        <v>29</v>
      </c>
      <c r="E23" s="130" t="s">
        <v>39</v>
      </c>
      <c r="F23" s="126">
        <v>51</v>
      </c>
      <c r="G23" s="126">
        <v>14</v>
      </c>
      <c r="H23" s="126">
        <v>8</v>
      </c>
      <c r="I23" s="151">
        <v>1884</v>
      </c>
      <c r="J23" s="183">
        <v>333</v>
      </c>
      <c r="K23" s="151">
        <v>3287</v>
      </c>
      <c r="L23" s="183">
        <v>609</v>
      </c>
      <c r="M23" s="151">
        <v>4084</v>
      </c>
      <c r="N23" s="183">
        <v>726</v>
      </c>
      <c r="O23" s="152">
        <f>I23+K23+M23</f>
        <v>9255</v>
      </c>
      <c r="P23" s="223">
        <f>J23+L23+N23</f>
        <v>1668</v>
      </c>
      <c r="Q23" s="184">
        <f>P23/G23</f>
        <v>119.14285714285714</v>
      </c>
      <c r="R23" s="138">
        <f>O23/P23</f>
        <v>5.548561151079137</v>
      </c>
      <c r="S23" s="151">
        <v>8457.5</v>
      </c>
      <c r="T23" s="185">
        <f t="shared" si="0"/>
        <v>0.09429500443393438</v>
      </c>
      <c r="U23" s="153">
        <v>700744</v>
      </c>
      <c r="V23" s="188">
        <v>90327</v>
      </c>
      <c r="W23" s="147">
        <f>U23/V23</f>
        <v>7.757857561969289</v>
      </c>
      <c r="X23" s="8"/>
    </row>
    <row r="24" spans="1:24" s="10" customFormat="1" ht="18.75" thickBot="1">
      <c r="A24" s="53">
        <v>20</v>
      </c>
      <c r="B24" s="165" t="s">
        <v>71</v>
      </c>
      <c r="C24" s="201">
        <v>39339</v>
      </c>
      <c r="D24" s="178" t="s">
        <v>10</v>
      </c>
      <c r="E24" s="178" t="s">
        <v>72</v>
      </c>
      <c r="F24" s="179">
        <v>25</v>
      </c>
      <c r="G24" s="179">
        <v>19</v>
      </c>
      <c r="H24" s="179">
        <v>4</v>
      </c>
      <c r="I24" s="180">
        <v>1870</v>
      </c>
      <c r="J24" s="202">
        <v>241</v>
      </c>
      <c r="K24" s="180">
        <v>3636</v>
      </c>
      <c r="L24" s="202">
        <v>453</v>
      </c>
      <c r="M24" s="180">
        <v>3413</v>
      </c>
      <c r="N24" s="202">
        <v>424</v>
      </c>
      <c r="O24" s="181">
        <f>M24+K24+I24</f>
        <v>8919</v>
      </c>
      <c r="P24" s="224">
        <f>J24+L24+N24</f>
        <v>1118</v>
      </c>
      <c r="Q24" s="202">
        <f>P24/G24</f>
        <v>58.8421052631579</v>
      </c>
      <c r="R24" s="203">
        <f>O24/P24</f>
        <v>7.977638640429338</v>
      </c>
      <c r="S24" s="204">
        <v>22279</v>
      </c>
      <c r="T24" s="205">
        <f t="shared" si="0"/>
        <v>-0.5996678486467076</v>
      </c>
      <c r="U24" s="180">
        <v>251319</v>
      </c>
      <c r="V24" s="202">
        <v>24671</v>
      </c>
      <c r="W24" s="182">
        <f>U24/V24</f>
        <v>10.186818531879535</v>
      </c>
      <c r="X24" s="8"/>
    </row>
    <row r="25" spans="1:28" s="66" customFormat="1" ht="15">
      <c r="A25" s="67"/>
      <c r="B25" s="251" t="s">
        <v>27</v>
      </c>
      <c r="C25" s="252"/>
      <c r="D25" s="253"/>
      <c r="E25" s="254"/>
      <c r="F25" s="103"/>
      <c r="G25" s="103">
        <f>SUM(G5:G24)</f>
        <v>1032</v>
      </c>
      <c r="H25" s="104"/>
      <c r="I25" s="105"/>
      <c r="J25" s="106"/>
      <c r="K25" s="105"/>
      <c r="L25" s="106"/>
      <c r="M25" s="105"/>
      <c r="N25" s="106"/>
      <c r="O25" s="105">
        <f>SUM(O5:O24)</f>
        <v>1476353</v>
      </c>
      <c r="P25" s="106">
        <f>SUM(P5:P24)</f>
        <v>163568</v>
      </c>
      <c r="Q25" s="106">
        <f>O25/G25</f>
        <v>1430.5746124031007</v>
      </c>
      <c r="R25" s="107">
        <f>O25/P25</f>
        <v>9.025928054387165</v>
      </c>
      <c r="S25" s="105"/>
      <c r="T25" s="108"/>
      <c r="U25" s="105"/>
      <c r="V25" s="106"/>
      <c r="W25" s="107"/>
      <c r="AB25" s="66" t="s">
        <v>37</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7"/>
      <c r="E27" s="238"/>
      <c r="F27" s="238"/>
      <c r="G27" s="238"/>
      <c r="H27" s="34"/>
      <c r="I27" s="35"/>
      <c r="K27" s="35"/>
      <c r="M27" s="35"/>
      <c r="O27" s="36"/>
      <c r="R27" s="37"/>
      <c r="S27" s="247" t="s">
        <v>38</v>
      </c>
      <c r="T27" s="247"/>
      <c r="U27" s="247"/>
      <c r="V27" s="247"/>
      <c r="W27" s="247"/>
      <c r="X27" s="38"/>
    </row>
    <row r="28" spans="1:24" s="33" customFormat="1" ht="18">
      <c r="A28" s="32"/>
      <c r="B28" s="9"/>
      <c r="C28" s="55"/>
      <c r="D28" s="56"/>
      <c r="E28" s="57"/>
      <c r="F28" s="57"/>
      <c r="G28" s="100"/>
      <c r="H28" s="34"/>
      <c r="M28" s="35"/>
      <c r="O28" s="36"/>
      <c r="R28" s="37"/>
      <c r="S28" s="247"/>
      <c r="T28" s="247"/>
      <c r="U28" s="247"/>
      <c r="V28" s="247"/>
      <c r="W28" s="247"/>
      <c r="X28" s="38"/>
    </row>
    <row r="29" spans="1:24" s="33" customFormat="1" ht="18">
      <c r="A29" s="32"/>
      <c r="G29" s="34"/>
      <c r="H29" s="34"/>
      <c r="M29" s="35"/>
      <c r="O29" s="36"/>
      <c r="R29" s="37"/>
      <c r="S29" s="247"/>
      <c r="T29" s="247"/>
      <c r="U29" s="247"/>
      <c r="V29" s="247"/>
      <c r="W29" s="247"/>
      <c r="X29" s="38"/>
    </row>
    <row r="30" spans="1:24" s="33" customFormat="1" ht="18" customHeight="1">
      <c r="A30" s="32"/>
      <c r="C30" s="34"/>
      <c r="E30" s="39"/>
      <c r="F30" s="34"/>
      <c r="G30" s="34"/>
      <c r="H30" s="34"/>
      <c r="I30" s="35"/>
      <c r="K30" s="35"/>
      <c r="M30" s="35"/>
      <c r="O30" s="36"/>
      <c r="S30" s="246" t="s">
        <v>89</v>
      </c>
      <c r="T30" s="246"/>
      <c r="U30" s="246"/>
      <c r="V30" s="246"/>
      <c r="W30" s="246"/>
      <c r="X30" s="38"/>
    </row>
    <row r="31" spans="1:24" s="33" customFormat="1" ht="18.75" customHeight="1">
      <c r="A31" s="32"/>
      <c r="C31" s="34"/>
      <c r="E31" s="39"/>
      <c r="F31" s="34"/>
      <c r="G31" s="34"/>
      <c r="H31" s="34"/>
      <c r="I31" s="35"/>
      <c r="K31" s="35"/>
      <c r="M31" s="35"/>
      <c r="O31" s="36"/>
      <c r="S31" s="246"/>
      <c r="T31" s="246"/>
      <c r="U31" s="246"/>
      <c r="V31" s="246"/>
      <c r="W31" s="246"/>
      <c r="X31" s="38"/>
    </row>
    <row r="32" spans="1:24" s="33" customFormat="1" ht="36" customHeight="1">
      <c r="A32" s="32"/>
      <c r="C32" s="34"/>
      <c r="E32" s="39"/>
      <c r="F32" s="34"/>
      <c r="G32" s="34"/>
      <c r="H32" s="34"/>
      <c r="I32" s="35"/>
      <c r="K32" s="35"/>
      <c r="M32" s="35"/>
      <c r="O32" s="36"/>
      <c r="S32" s="246"/>
      <c r="T32" s="246"/>
      <c r="U32" s="246"/>
      <c r="V32" s="246"/>
      <c r="W32" s="246"/>
      <c r="X32" s="38"/>
    </row>
    <row r="33" spans="1:24" s="33" customFormat="1" ht="30" customHeight="1">
      <c r="A33" s="32"/>
      <c r="C33" s="34"/>
      <c r="E33" s="39"/>
      <c r="F33" s="34"/>
      <c r="G33" s="34"/>
      <c r="H33" s="34"/>
      <c r="I33" s="35"/>
      <c r="K33" s="35"/>
      <c r="M33" s="35"/>
      <c r="O33" s="36"/>
      <c r="P33" s="243" t="s">
        <v>21</v>
      </c>
      <c r="Q33" s="244"/>
      <c r="R33" s="244"/>
      <c r="S33" s="244"/>
      <c r="T33" s="244"/>
      <c r="U33" s="244"/>
      <c r="V33" s="244"/>
      <c r="W33" s="244"/>
      <c r="X33" s="38"/>
    </row>
    <row r="34" spans="1:24" s="33" customFormat="1" ht="30" customHeight="1">
      <c r="A34" s="32"/>
      <c r="C34" s="34"/>
      <c r="E34" s="39"/>
      <c r="F34" s="34"/>
      <c r="G34" s="34"/>
      <c r="H34" s="34"/>
      <c r="I34" s="35"/>
      <c r="K34" s="35"/>
      <c r="M34" s="35"/>
      <c r="O34" s="36"/>
      <c r="P34" s="244"/>
      <c r="Q34" s="244"/>
      <c r="R34" s="244"/>
      <c r="S34" s="244"/>
      <c r="T34" s="244"/>
      <c r="U34" s="244"/>
      <c r="V34" s="244"/>
      <c r="W34" s="244"/>
      <c r="X34" s="38"/>
    </row>
    <row r="35" spans="1:24" s="33" customFormat="1" ht="30" customHeight="1">
      <c r="A35" s="32"/>
      <c r="C35" s="34"/>
      <c r="E35" s="39"/>
      <c r="F35" s="34"/>
      <c r="G35" s="34"/>
      <c r="H35" s="34"/>
      <c r="I35" s="35"/>
      <c r="K35" s="35"/>
      <c r="M35" s="35"/>
      <c r="O35" s="36"/>
      <c r="P35" s="244"/>
      <c r="Q35" s="244"/>
      <c r="R35" s="244"/>
      <c r="S35" s="244"/>
      <c r="T35" s="244"/>
      <c r="U35" s="244"/>
      <c r="V35" s="244"/>
      <c r="W35" s="244"/>
      <c r="X35" s="38"/>
    </row>
    <row r="36" spans="1:24" s="33" customFormat="1" ht="30" customHeight="1">
      <c r="A36" s="32"/>
      <c r="C36" s="34"/>
      <c r="E36" s="39"/>
      <c r="F36" s="34"/>
      <c r="G36" s="34"/>
      <c r="H36" s="34"/>
      <c r="I36" s="35"/>
      <c r="K36" s="35"/>
      <c r="M36" s="35"/>
      <c r="O36" s="36"/>
      <c r="P36" s="244"/>
      <c r="Q36" s="244"/>
      <c r="R36" s="244"/>
      <c r="S36" s="244"/>
      <c r="T36" s="244"/>
      <c r="U36" s="244"/>
      <c r="V36" s="244"/>
      <c r="W36" s="244"/>
      <c r="X36" s="38"/>
    </row>
    <row r="37" spans="1:24" s="33" customFormat="1" ht="30" customHeight="1">
      <c r="A37" s="32"/>
      <c r="C37" s="34"/>
      <c r="E37" s="39"/>
      <c r="F37" s="34"/>
      <c r="G37" s="34"/>
      <c r="H37" s="34"/>
      <c r="I37" s="35"/>
      <c r="K37" s="35"/>
      <c r="M37" s="35"/>
      <c r="O37" s="36"/>
      <c r="P37" s="244"/>
      <c r="Q37" s="244"/>
      <c r="R37" s="244"/>
      <c r="S37" s="244"/>
      <c r="T37" s="244"/>
      <c r="U37" s="244"/>
      <c r="V37" s="244"/>
      <c r="W37" s="244"/>
      <c r="X37" s="38"/>
    </row>
    <row r="38" spans="1:24" s="33" customFormat="1" ht="30" customHeight="1">
      <c r="A38" s="32"/>
      <c r="C38" s="34"/>
      <c r="E38" s="39"/>
      <c r="F38" s="34"/>
      <c r="G38" s="5"/>
      <c r="H38" s="5"/>
      <c r="I38" s="12"/>
      <c r="J38" s="3"/>
      <c r="K38" s="12"/>
      <c r="L38" s="3"/>
      <c r="M38" s="12"/>
      <c r="N38" s="3"/>
      <c r="O38" s="36"/>
      <c r="P38" s="244"/>
      <c r="Q38" s="244"/>
      <c r="R38" s="244"/>
      <c r="S38" s="244"/>
      <c r="T38" s="244"/>
      <c r="U38" s="244"/>
      <c r="V38" s="244"/>
      <c r="W38" s="244"/>
      <c r="X38" s="38"/>
    </row>
    <row r="39" spans="1:24" s="33" customFormat="1" ht="33" customHeight="1">
      <c r="A39" s="32"/>
      <c r="C39" s="34"/>
      <c r="E39" s="39"/>
      <c r="F39" s="34"/>
      <c r="G39" s="5"/>
      <c r="H39" s="5"/>
      <c r="I39" s="12"/>
      <c r="J39" s="3"/>
      <c r="K39" s="12"/>
      <c r="L39" s="3"/>
      <c r="M39" s="12"/>
      <c r="N39" s="3"/>
      <c r="O39" s="36"/>
      <c r="P39" s="245" t="s">
        <v>25</v>
      </c>
      <c r="Q39" s="244"/>
      <c r="R39" s="244"/>
      <c r="S39" s="244"/>
      <c r="T39" s="244"/>
      <c r="U39" s="244"/>
      <c r="V39" s="244"/>
      <c r="W39" s="244"/>
      <c r="X39" s="38"/>
    </row>
    <row r="40" spans="1:24" s="33" customFormat="1" ht="33" customHeight="1">
      <c r="A40" s="32"/>
      <c r="C40" s="34"/>
      <c r="E40" s="39"/>
      <c r="F40" s="34"/>
      <c r="G40" s="5"/>
      <c r="H40" s="5"/>
      <c r="I40" s="12"/>
      <c r="J40" s="3"/>
      <c r="K40" s="12"/>
      <c r="L40" s="3"/>
      <c r="M40" s="12"/>
      <c r="N40" s="3"/>
      <c r="O40" s="36"/>
      <c r="P40" s="244"/>
      <c r="Q40" s="244"/>
      <c r="R40" s="244"/>
      <c r="S40" s="244"/>
      <c r="T40" s="244"/>
      <c r="U40" s="244"/>
      <c r="V40" s="244"/>
      <c r="W40" s="244"/>
      <c r="X40" s="38"/>
    </row>
    <row r="41" spans="1:24" s="33" customFormat="1" ht="33" customHeight="1">
      <c r="A41" s="32"/>
      <c r="C41" s="34"/>
      <c r="E41" s="39"/>
      <c r="F41" s="34"/>
      <c r="G41" s="5"/>
      <c r="H41" s="5"/>
      <c r="I41" s="12"/>
      <c r="J41" s="3"/>
      <c r="K41" s="12"/>
      <c r="L41" s="3"/>
      <c r="M41" s="12"/>
      <c r="N41" s="3"/>
      <c r="O41" s="36"/>
      <c r="P41" s="244"/>
      <c r="Q41" s="244"/>
      <c r="R41" s="244"/>
      <c r="S41" s="244"/>
      <c r="T41" s="244"/>
      <c r="U41" s="244"/>
      <c r="V41" s="244"/>
      <c r="W41" s="244"/>
      <c r="X41" s="38"/>
    </row>
    <row r="42" spans="1:24" s="33" customFormat="1" ht="33" customHeight="1">
      <c r="A42" s="32"/>
      <c r="C42" s="34"/>
      <c r="E42" s="39"/>
      <c r="F42" s="34"/>
      <c r="G42" s="5"/>
      <c r="H42" s="5"/>
      <c r="I42" s="12"/>
      <c r="J42" s="3"/>
      <c r="K42" s="12"/>
      <c r="L42" s="3"/>
      <c r="M42" s="12"/>
      <c r="N42" s="3"/>
      <c r="O42" s="36"/>
      <c r="P42" s="244"/>
      <c r="Q42" s="244"/>
      <c r="R42" s="244"/>
      <c r="S42" s="244"/>
      <c r="T42" s="244"/>
      <c r="U42" s="244"/>
      <c r="V42" s="244"/>
      <c r="W42" s="244"/>
      <c r="X42" s="38"/>
    </row>
    <row r="43" spans="1:24" s="33" customFormat="1" ht="33" customHeight="1">
      <c r="A43" s="32"/>
      <c r="C43" s="34"/>
      <c r="E43" s="39"/>
      <c r="F43" s="34"/>
      <c r="G43" s="5"/>
      <c r="H43" s="5"/>
      <c r="I43" s="12"/>
      <c r="J43" s="3"/>
      <c r="K43" s="12"/>
      <c r="L43" s="3"/>
      <c r="M43" s="12"/>
      <c r="N43" s="3"/>
      <c r="O43" s="36"/>
      <c r="P43" s="244"/>
      <c r="Q43" s="244"/>
      <c r="R43" s="244"/>
      <c r="S43" s="244"/>
      <c r="T43" s="244"/>
      <c r="U43" s="244"/>
      <c r="V43" s="244"/>
      <c r="W43" s="244"/>
      <c r="X43" s="38"/>
    </row>
    <row r="44" spans="16:23" ht="33" customHeight="1">
      <c r="P44" s="244"/>
      <c r="Q44" s="244"/>
      <c r="R44" s="244"/>
      <c r="S44" s="244"/>
      <c r="T44" s="244"/>
      <c r="U44" s="244"/>
      <c r="V44" s="244"/>
      <c r="W44" s="244"/>
    </row>
    <row r="45" spans="16:23" ht="33" customHeight="1">
      <c r="P45" s="244"/>
      <c r="Q45" s="244"/>
      <c r="R45" s="244"/>
      <c r="S45" s="244"/>
      <c r="T45" s="244"/>
      <c r="U45" s="244"/>
      <c r="V45" s="244"/>
      <c r="W45" s="244"/>
    </row>
  </sheetData>
  <sheetProtection/>
  <mergeCells count="21">
    <mergeCell ref="D3:D4"/>
    <mergeCell ref="E3:E4"/>
    <mergeCell ref="F3:F4"/>
    <mergeCell ref="O3:R3"/>
    <mergeCell ref="S3:T3"/>
    <mergeCell ref="U3:W3"/>
    <mergeCell ref="H3:H4"/>
    <mergeCell ref="G3:G4"/>
    <mergeCell ref="M3:N3"/>
    <mergeCell ref="K3:L3"/>
    <mergeCell ref="I3:J3"/>
    <mergeCell ref="P39:W45"/>
    <mergeCell ref="D27:G27"/>
    <mergeCell ref="S27:W29"/>
    <mergeCell ref="S30:W32"/>
    <mergeCell ref="P33:W38"/>
    <mergeCell ref="A2:W2"/>
    <mergeCell ref="B3:B4"/>
    <mergeCell ref="C3:C4"/>
    <mergeCell ref="B25:C25"/>
    <mergeCell ref="D25:E25"/>
  </mergeCells>
  <printOptions/>
  <pageMargins left="0.17" right="0.12" top="0.82" bottom="0.39" header="0.5" footer="0.32"/>
  <pageSetup orientation="portrait" paperSize="9" scale="70" r:id="rId2"/>
  <ignoredErrors>
    <ignoredError sqref="O7:O18 P7:V22" formula="1"/>
    <ignoredError sqref="W6" unlockedFormula="1"/>
    <ignoredError sqref="W7: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2007-10-08T20:51:08Z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