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540" windowWidth="15480" windowHeight="11640" tabRatio="804" activeTab="0"/>
  </bookViews>
  <sheets>
    <sheet name="Oct 26-28 (we 44)" sheetId="1" r:id="rId1"/>
    <sheet name="Oct 26-28 (TOP 20)" sheetId="2" r:id="rId2"/>
  </sheets>
  <definedNames>
    <definedName name="_xlnm.Print_Area" localSheetId="1">'Oct 26-28 (TOP 20)'!$A$1:$W$45</definedName>
    <definedName name="_xlnm.Print_Area" localSheetId="0">'Oct 26-28 (we 44)'!$A$1:$W$90</definedName>
  </definedNames>
  <calcPr fullCalcOnLoad="1"/>
</workbook>
</file>

<file path=xl/sharedStrings.xml><?xml version="1.0" encoding="utf-8"?>
<sst xmlns="http://schemas.openxmlformats.org/spreadsheetml/2006/main" count="315" uniqueCount="127">
  <si>
    <t>WAR</t>
  </si>
  <si>
    <t>EUROPA CORP.</t>
  </si>
  <si>
    <t>*Sorted according to Weekend Total G.B.O. - Hafta sonu toplam hasılat sütununa göre sıralanmıştır.</t>
  </si>
  <si>
    <t>FOX</t>
  </si>
  <si>
    <t>COLUMBIA</t>
  </si>
  <si>
    <t>Company</t>
  </si>
  <si>
    <t>35 MILIM</t>
  </si>
  <si>
    <t>28 WEEKS LATER</t>
  </si>
  <si>
    <t>UNIVERSAL</t>
  </si>
  <si>
    <t>BESTLINE</t>
  </si>
  <si>
    <t>FIDA</t>
  </si>
  <si>
    <t>SURF'S UP</t>
  </si>
  <si>
    <t>RATATOUILLE</t>
  </si>
  <si>
    <t>I WANT CANDY</t>
  </si>
  <si>
    <t>EALING STUDIOS</t>
  </si>
  <si>
    <t>MARSH, THE</t>
  </si>
  <si>
    <t>NEW LINE</t>
  </si>
  <si>
    <t>NO RESERVATIONS</t>
  </si>
  <si>
    <t>I NOW PRONOUNCE YOU CHUCK AND LARRY</t>
  </si>
  <si>
    <t>BRATZ</t>
  </si>
  <si>
    <t>LICENSE TO WED</t>
  </si>
  <si>
    <t>HUNTING PARTY</t>
  </si>
  <si>
    <t>GOYA'S GHOSTS</t>
  </si>
  <si>
    <t>HANWAY</t>
  </si>
  <si>
    <t>WELCOME BACK PINOCCHIO</t>
  </si>
  <si>
    <t>OZEN-UMUT</t>
  </si>
  <si>
    <t>WINTER SOLSTICE</t>
  </si>
  <si>
    <t>KNOCKED UP</t>
  </si>
  <si>
    <t>I KNOW WHO KILLED ME</t>
  </si>
  <si>
    <t>NATIVITY STORY, THE</t>
  </si>
  <si>
    <t>HOSTEL: PART II</t>
  </si>
  <si>
    <t>PLATO</t>
  </si>
  <si>
    <t>NEXT</t>
  </si>
  <si>
    <t>*Bu hafta sonu Avşar Film, Umut Sanat, R Film ve Barbar Film'in dağıtımda filmi yoktur.</t>
  </si>
  <si>
    <t xml:space="preserve">*Bu hafta sonu Avşar Film, Umut Sanat, R Film ve Barbar Film'in dağıtımda filmi yoktur. </t>
  </si>
  <si>
    <t>CORSICAN FILE, THE</t>
  </si>
  <si>
    <t>SPOT</t>
  </si>
  <si>
    <t>INTERVIEW</t>
  </si>
  <si>
    <t>BIR FILM</t>
  </si>
  <si>
    <t>MARS</t>
  </si>
  <si>
    <t xml:space="preserve">HORIZON </t>
  </si>
  <si>
    <t>MICHOU D'AUBER</t>
  </si>
  <si>
    <t>BECOMING JANE</t>
  </si>
  <si>
    <t>TIGLON</t>
  </si>
  <si>
    <t>BORDERTOWN</t>
  </si>
  <si>
    <t>GOODBYE BAFANA</t>
  </si>
  <si>
    <t>DREAMACHINE</t>
  </si>
  <si>
    <t>SEEDS OF DEATH</t>
  </si>
  <si>
    <t>GAUMONT</t>
  </si>
  <si>
    <t>IMPY'S ISLAND</t>
  </si>
  <si>
    <t>FREE ZONE</t>
  </si>
  <si>
    <t>STARDUST</t>
  </si>
  <si>
    <t>BRAVE ONE</t>
  </si>
  <si>
    <t>RUSH HOUR 3</t>
  </si>
  <si>
    <t>BANA ŞANS DİLE</t>
  </si>
  <si>
    <t>CAPTIVITY</t>
  </si>
  <si>
    <t>LIONS GATE</t>
  </si>
  <si>
    <t>BOURNE ULTIMATION</t>
  </si>
  <si>
    <t>AVRUPALI</t>
  </si>
  <si>
    <t>SHOOT'EM UP</t>
  </si>
  <si>
    <t>JANJAN</t>
  </si>
  <si>
    <t>EVENING</t>
  </si>
  <si>
    <t>DAYWATCH</t>
  </si>
  <si>
    <t>INVASION</t>
  </si>
  <si>
    <t>RESIDENT EVIL 3</t>
  </si>
  <si>
    <t>I COULD NEVER BE YOUR WOMAN</t>
  </si>
  <si>
    <t>HALLOWEEN</t>
  </si>
  <si>
    <t>WEINSTEIN CO.</t>
  </si>
  <si>
    <t>SUBURBAN GIRL</t>
  </si>
  <si>
    <t>Last Weekend</t>
  </si>
  <si>
    <t>HARRY POTTER AND THE ORDER OF THE PHOENIX</t>
  </si>
  <si>
    <t>Distributor</t>
  </si>
  <si>
    <t>Friday</t>
  </si>
  <si>
    <t>Saturday</t>
  </si>
  <si>
    <t>Sunday</t>
  </si>
  <si>
    <t>Change</t>
  </si>
  <si>
    <t>Adm.</t>
  </si>
  <si>
    <t>WB</t>
  </si>
  <si>
    <t>WARNER BROS.</t>
  </si>
  <si>
    <t>G.B.O.</t>
  </si>
  <si>
    <t>Release
Date</t>
  </si>
  <si>
    <t># of
Prints</t>
  </si>
  <si>
    <t># of
Screen</t>
  </si>
  <si>
    <t>Weeks in Release</t>
  </si>
  <si>
    <t>Weekend Total</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</si>
  <si>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</si>
  <si>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</si>
  <si>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</si>
  <si>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</si>
  <si>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</si>
  <si>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</si>
  <si>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</si>
  <si>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</si>
  <si>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</si>
  <si>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</si>
  <si>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</si>
  <si>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</si>
  <si>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</si>
  <si>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</si>
  <si>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</si>
  <si>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</si>
  <si>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</si>
  <si>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</si>
  <si>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</si>
  <si>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</si>
  <si>
    <t>SAW IV</t>
  </si>
  <si>
    <t>YAŞAMIN KIYISINDA</t>
  </si>
  <si>
    <t>ANKA FILM</t>
  </si>
  <si>
    <t>ATONEMENT</t>
  </si>
  <si>
    <t>MUHTESEM FILM</t>
  </si>
  <si>
    <t>PERSEPOLIS</t>
  </si>
  <si>
    <t>CELLULOID</t>
  </si>
  <si>
    <t>ENERGY-M POOL</t>
  </si>
  <si>
    <t>CHANTIER</t>
  </si>
  <si>
    <t>BREATH</t>
  </si>
  <si>
    <t>CINECLICK</t>
  </si>
  <si>
    <t>MAN CHENG JIN DAI HUANG JIN JIA</t>
  </si>
  <si>
    <t>SLEEPING DOGS LIE</t>
  </si>
  <si>
    <t>EVERYONE'S HERO</t>
  </si>
  <si>
    <t>CUMHURBAŞKANI ÖTEKİ TÜRKİYE'DE</t>
  </si>
  <si>
    <t>HORS DE PRIX</t>
  </si>
  <si>
    <t>WILD BUNCH</t>
  </si>
  <si>
    <t>BAMBI 2</t>
  </si>
  <si>
    <t>PIRATES OF THE CARIBBEAN: AT WORLD'S END</t>
  </si>
  <si>
    <t>OUTLAW</t>
  </si>
  <si>
    <t>AD LIB NIGHT</t>
  </si>
  <si>
    <t>Elimize ulaşan en son raporun saati: 17.39</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</si>
</sst>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medium"/>
      <right style="hair"/>
      <top style="hair"/>
      <bottom style="hair"/>
    </border>
    <border>
      <left style="hair"/>
      <right style="hair"/>
      <top style="medium"/>
      <bottom style="hair"/>
    </border>
    <border>
      <left style="hair"/>
      <right style="hair"/>
      <top style="hair"/>
      <bottom style="medium"/>
    </border>
    <border>
      <left style="hair"/>
      <right style="hair"/>
      <top style="hair"/>
      <bottom style="thin"/>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0">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0" fontId="26" fillId="0" borderId="22" xfId="0" applyNumberFormat="1" applyFont="1" applyFill="1" applyBorder="1" applyAlignment="1" applyProtection="1">
      <alignment horizontal="left" vertical="center"/>
      <protection locked="0"/>
    </xf>
    <xf numFmtId="0" fontId="26" fillId="0" borderId="22" xfId="0" applyNumberFormat="1" applyFont="1" applyFill="1" applyBorder="1" applyAlignment="1">
      <alignment horizontal="left" vertical="center"/>
    </xf>
    <xf numFmtId="192" fontId="26" fillId="0" borderId="17" xfId="60" applyNumberFormat="1" applyFont="1" applyFill="1" applyBorder="1" applyAlignment="1" applyProtection="1">
      <alignment vertical="center"/>
      <protection/>
    </xf>
    <xf numFmtId="192" fontId="26" fillId="0" borderId="23" xfId="60" applyNumberFormat="1" applyFont="1" applyFill="1" applyBorder="1" applyAlignment="1" applyProtection="1">
      <alignment vertical="center"/>
      <protection/>
    </xf>
    <xf numFmtId="192" fontId="26" fillId="0" borderId="24"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2" fontId="26" fillId="0" borderId="25" xfId="60" applyNumberFormat="1" applyFont="1" applyFill="1" applyBorder="1" applyAlignment="1" applyProtection="1">
      <alignment vertical="center"/>
      <protection/>
    </xf>
    <xf numFmtId="185" fontId="26" fillId="0" borderId="17" xfId="42" applyNumberFormat="1" applyFont="1" applyFill="1" applyBorder="1" applyAlignment="1" applyProtection="1">
      <alignment vertical="center"/>
      <protection locked="0"/>
    </xf>
    <xf numFmtId="193" fontId="26" fillId="0" borderId="17" xfId="60" applyNumberFormat="1" applyFont="1" applyFill="1" applyBorder="1" applyAlignment="1" applyProtection="1">
      <alignment vertical="center"/>
      <protection/>
    </xf>
    <xf numFmtId="185" fontId="26" fillId="0" borderId="17" xfId="42" applyNumberFormat="1" applyFont="1" applyFill="1" applyBorder="1" applyAlignment="1">
      <alignment vertical="center"/>
    </xf>
    <xf numFmtId="193" fontId="26" fillId="0" borderId="17" xfId="42" applyNumberFormat="1" applyFont="1" applyFill="1" applyBorder="1" applyAlignment="1">
      <alignment vertical="center"/>
    </xf>
    <xf numFmtId="185" fontId="26" fillId="0" borderId="17" xfId="57" applyNumberFormat="1" applyFont="1" applyFill="1" applyBorder="1" applyAlignment="1" applyProtection="1">
      <alignment vertical="center"/>
      <protection/>
    </xf>
    <xf numFmtId="185" fontId="26" fillId="0" borderId="17" xfId="0" applyNumberFormat="1" applyFont="1" applyFill="1" applyBorder="1" applyAlignment="1">
      <alignment vertical="center"/>
    </xf>
    <xf numFmtId="185" fontId="26" fillId="0" borderId="17" xfId="42" applyNumberFormat="1" applyFont="1" applyFill="1" applyBorder="1" applyAlignment="1" applyProtection="1">
      <alignment vertical="center"/>
      <protection/>
    </xf>
    <xf numFmtId="185" fontId="26" fillId="0" borderId="17" xfId="0" applyNumberFormat="1" applyFont="1" applyFill="1" applyBorder="1" applyAlignment="1" applyProtection="1">
      <alignment vertical="center"/>
      <protection/>
    </xf>
    <xf numFmtId="190" fontId="26" fillId="0" borderId="17" xfId="0" applyNumberFormat="1" applyFont="1" applyFill="1" applyBorder="1" applyAlignment="1" applyProtection="1">
      <alignment horizontal="center" vertical="center"/>
      <protection/>
    </xf>
    <xf numFmtId="185" fontId="26" fillId="0" borderId="17" xfId="0" applyNumberFormat="1" applyFont="1" applyFill="1" applyBorder="1" applyAlignment="1" applyProtection="1">
      <alignment vertical="center"/>
      <protection locked="0"/>
    </xf>
    <xf numFmtId="190" fontId="26" fillId="0" borderId="23" xfId="0" applyNumberFormat="1" applyFont="1" applyFill="1" applyBorder="1" applyAlignment="1" applyProtection="1">
      <alignment horizontal="center" vertical="center"/>
      <protection locked="0"/>
    </xf>
    <xf numFmtId="185" fontId="26" fillId="0" borderId="23" xfId="42" applyNumberFormat="1" applyFont="1" applyFill="1" applyBorder="1" applyAlignment="1" applyProtection="1">
      <alignment vertical="center"/>
      <protection locked="0"/>
    </xf>
    <xf numFmtId="193" fontId="26" fillId="0" borderId="23" xfId="60" applyNumberFormat="1" applyFont="1" applyFill="1" applyBorder="1" applyAlignment="1" applyProtection="1">
      <alignment vertical="center"/>
      <protection/>
    </xf>
    <xf numFmtId="193" fontId="26" fillId="0" borderId="26" xfId="42" applyNumberFormat="1" applyFont="1" applyFill="1" applyBorder="1" applyAlignment="1" applyProtection="1">
      <alignment vertical="center"/>
      <protection locked="0"/>
    </xf>
    <xf numFmtId="193" fontId="26" fillId="0" borderId="27" xfId="42" applyNumberFormat="1" applyFont="1" applyFill="1" applyBorder="1" applyAlignment="1" applyProtection="1">
      <alignment vertical="center"/>
      <protection locked="0"/>
    </xf>
    <xf numFmtId="0" fontId="26" fillId="0" borderId="28" xfId="0" applyNumberFormat="1" applyFont="1" applyFill="1" applyBorder="1" applyAlignment="1">
      <alignment horizontal="left" vertical="center"/>
    </xf>
    <xf numFmtId="190" fontId="26" fillId="0" borderId="24" xfId="0" applyNumberFormat="1" applyFont="1" applyFill="1" applyBorder="1" applyAlignment="1">
      <alignment horizontal="center" vertical="center"/>
    </xf>
    <xf numFmtId="185" fontId="26" fillId="0" borderId="24" xfId="42" applyNumberFormat="1" applyFont="1" applyFill="1" applyBorder="1" applyAlignment="1">
      <alignment vertical="center"/>
    </xf>
    <xf numFmtId="193" fontId="26" fillId="0" borderId="24" xfId="42" applyNumberFormat="1" applyFont="1" applyFill="1" applyBorder="1" applyAlignment="1">
      <alignment vertical="center"/>
    </xf>
    <xf numFmtId="193" fontId="26" fillId="0" borderId="29" xfId="42" applyNumberFormat="1" applyFont="1" applyFill="1" applyBorder="1" applyAlignment="1" applyProtection="1">
      <alignment vertical="center"/>
      <protection locked="0"/>
    </xf>
    <xf numFmtId="193" fontId="26" fillId="0" borderId="25" xfId="42" applyNumberFormat="1" applyFont="1" applyFill="1" applyBorder="1" applyAlignment="1">
      <alignment vertical="center"/>
    </xf>
    <xf numFmtId="193" fontId="26" fillId="0" borderId="24" xfId="60" applyNumberFormat="1" applyFont="1" applyFill="1" applyBorder="1" applyAlignment="1" applyProtection="1">
      <alignment vertical="center"/>
      <protection/>
    </xf>
    <xf numFmtId="0" fontId="26" fillId="0" borderId="17" xfId="0" applyFont="1" applyFill="1" applyBorder="1" applyAlignment="1" applyProtection="1">
      <alignment horizontal="left" vertical="center"/>
      <protection locked="0"/>
    </xf>
    <xf numFmtId="0" fontId="26" fillId="0" borderId="17" xfId="0" applyFont="1" applyFill="1" applyBorder="1" applyAlignment="1" applyProtection="1">
      <alignment horizontal="center" vertical="center"/>
      <protection locked="0"/>
    </xf>
    <xf numFmtId="196" fontId="26" fillId="0" borderId="17" xfId="42" applyNumberFormat="1" applyFont="1" applyFill="1" applyBorder="1" applyAlignment="1" applyProtection="1">
      <alignment vertical="center"/>
      <protection locked="0"/>
    </xf>
    <xf numFmtId="185" fontId="27" fillId="0" borderId="17" xfId="42" applyNumberFormat="1" applyFont="1" applyFill="1" applyBorder="1" applyAlignment="1" applyProtection="1">
      <alignment vertical="center"/>
      <protection/>
    </xf>
    <xf numFmtId="196" fontId="27" fillId="0" borderId="17" xfId="42" applyNumberFormat="1" applyFont="1" applyFill="1" applyBorder="1" applyAlignment="1" applyProtection="1">
      <alignment vertical="center"/>
      <protection/>
    </xf>
    <xf numFmtId="196" fontId="26" fillId="0" borderId="17" xfId="60" applyNumberFormat="1" applyFont="1" applyFill="1" applyBorder="1" applyAlignment="1" applyProtection="1">
      <alignment vertical="center"/>
      <protection/>
    </xf>
    <xf numFmtId="196" fontId="26" fillId="0" borderId="17" xfId="0" applyNumberFormat="1" applyFont="1" applyFill="1" applyBorder="1" applyAlignment="1">
      <alignment vertical="center"/>
    </xf>
    <xf numFmtId="0" fontId="26" fillId="0" borderId="17" xfId="0" applyFont="1" applyFill="1" applyBorder="1" applyAlignment="1">
      <alignment horizontal="left" vertical="center"/>
    </xf>
    <xf numFmtId="0" fontId="26" fillId="0" borderId="17" xfId="0" applyFont="1" applyFill="1" applyBorder="1" applyAlignment="1">
      <alignment horizontal="center" vertical="center"/>
    </xf>
    <xf numFmtId="196" fontId="26" fillId="0" borderId="17" xfId="42" applyNumberFormat="1" applyFont="1" applyFill="1" applyBorder="1" applyAlignment="1">
      <alignment vertical="center"/>
    </xf>
    <xf numFmtId="185" fontId="27" fillId="0" borderId="17" xfId="42" applyNumberFormat="1" applyFont="1" applyFill="1" applyBorder="1" applyAlignment="1">
      <alignment vertical="center"/>
    </xf>
    <xf numFmtId="196" fontId="27" fillId="0" borderId="17" xfId="42" applyNumberFormat="1" applyFont="1" applyFill="1" applyBorder="1" applyAlignment="1">
      <alignment vertical="center"/>
    </xf>
    <xf numFmtId="193" fontId="26" fillId="0" borderId="17" xfId="0" applyNumberFormat="1" applyFont="1" applyFill="1" applyBorder="1" applyAlignment="1">
      <alignment vertical="center"/>
    </xf>
    <xf numFmtId="0" fontId="26" fillId="0" borderId="17" xfId="57" applyFont="1" applyFill="1" applyBorder="1" applyAlignment="1" applyProtection="1">
      <alignment horizontal="left" vertical="center"/>
      <protection/>
    </xf>
    <xf numFmtId="0" fontId="26" fillId="0" borderId="17" xfId="57" applyFont="1" applyFill="1" applyBorder="1" applyAlignment="1" applyProtection="1">
      <alignment horizontal="center" vertical="center"/>
      <protection/>
    </xf>
    <xf numFmtId="196" fontId="26" fillId="0" borderId="17" xfId="57" applyNumberFormat="1" applyFont="1" applyFill="1" applyBorder="1" applyAlignment="1" applyProtection="1">
      <alignment vertical="center"/>
      <protection/>
    </xf>
    <xf numFmtId="185" fontId="27" fillId="0" borderId="17" xfId="57" applyNumberFormat="1" applyFont="1" applyFill="1" applyBorder="1" applyAlignment="1" applyProtection="1">
      <alignment vertical="center"/>
      <protection/>
    </xf>
    <xf numFmtId="196" fontId="27" fillId="0" borderId="17" xfId="57" applyNumberFormat="1" applyFont="1" applyFill="1" applyBorder="1" applyAlignment="1" applyProtection="1">
      <alignment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protection/>
    </xf>
    <xf numFmtId="196" fontId="26" fillId="0" borderId="17" xfId="0" applyNumberFormat="1" applyFont="1" applyFill="1" applyBorder="1" applyAlignment="1" applyProtection="1">
      <alignment vertical="center"/>
      <protection/>
    </xf>
    <xf numFmtId="185" fontId="27" fillId="0" borderId="17" xfId="0" applyNumberFormat="1" applyFont="1" applyFill="1" applyBorder="1" applyAlignment="1" applyProtection="1">
      <alignment vertical="center"/>
      <protection/>
    </xf>
    <xf numFmtId="196" fontId="27" fillId="0" borderId="17" xfId="0" applyNumberFormat="1" applyFont="1" applyFill="1" applyBorder="1" applyAlignment="1" applyProtection="1">
      <alignment vertical="center"/>
      <protection/>
    </xf>
    <xf numFmtId="190" fontId="26" fillId="0" borderId="17" xfId="0" applyNumberFormat="1" applyFont="1" applyFill="1" applyBorder="1" applyAlignment="1" applyProtection="1">
      <alignment horizontal="left" vertical="center"/>
      <protection locked="0"/>
    </xf>
    <xf numFmtId="194" fontId="26" fillId="0" borderId="17" xfId="0" applyNumberFormat="1" applyFont="1" applyFill="1" applyBorder="1" applyAlignment="1">
      <alignment horizontal="left" vertical="center"/>
    </xf>
    <xf numFmtId="0" fontId="26" fillId="0" borderId="30"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26" fillId="0" borderId="23" xfId="0" applyFont="1" applyFill="1" applyBorder="1" applyAlignment="1" applyProtection="1">
      <alignment horizontal="center" vertical="center"/>
      <protection locked="0"/>
    </xf>
    <xf numFmtId="196" fontId="26" fillId="0" borderId="23" xfId="42" applyNumberFormat="1" applyFont="1" applyFill="1" applyBorder="1" applyAlignment="1" applyProtection="1">
      <alignment vertical="center"/>
      <protection locked="0"/>
    </xf>
    <xf numFmtId="185" fontId="27" fillId="0" borderId="23" xfId="42" applyNumberFormat="1" applyFont="1" applyFill="1" applyBorder="1" applyAlignment="1" applyProtection="1">
      <alignment vertical="center"/>
      <protection/>
    </xf>
    <xf numFmtId="196" fontId="27" fillId="0" borderId="23" xfId="42" applyNumberFormat="1" applyFont="1" applyFill="1" applyBorder="1" applyAlignment="1" applyProtection="1">
      <alignment vertical="center"/>
      <protection/>
    </xf>
    <xf numFmtId="196" fontId="26" fillId="0" borderId="23" xfId="60" applyNumberFormat="1" applyFont="1" applyFill="1" applyBorder="1" applyAlignment="1" applyProtection="1">
      <alignment vertical="center"/>
      <protection/>
    </xf>
    <xf numFmtId="0" fontId="26" fillId="0" borderId="22" xfId="0" applyFont="1" applyFill="1" applyBorder="1" applyAlignment="1" applyProtection="1">
      <alignment horizontal="left" vertical="center"/>
      <protection locked="0"/>
    </xf>
    <xf numFmtId="0" fontId="26" fillId="0" borderId="22" xfId="0" applyFont="1" applyFill="1" applyBorder="1" applyAlignment="1">
      <alignment horizontal="left" vertical="center"/>
    </xf>
    <xf numFmtId="193" fontId="26" fillId="0" borderId="27" xfId="42" applyNumberFormat="1" applyFont="1" applyFill="1" applyBorder="1" applyAlignment="1">
      <alignment vertical="center"/>
    </xf>
    <xf numFmtId="193" fontId="26" fillId="0" borderId="27" xfId="0" applyNumberFormat="1" applyFont="1" applyFill="1" applyBorder="1" applyAlignment="1">
      <alignment vertical="center"/>
    </xf>
    <xf numFmtId="0" fontId="26" fillId="0" borderId="22" xfId="57" applyFont="1" applyFill="1" applyBorder="1" applyAlignment="1" applyProtection="1">
      <alignment horizontal="left" vertical="center"/>
      <protection/>
    </xf>
    <xf numFmtId="0" fontId="26" fillId="0" borderId="22" xfId="57" applyFont="1" applyFill="1" applyBorder="1" applyAlignment="1" applyProtection="1" quotePrefix="1">
      <alignment horizontal="left" vertical="center"/>
      <protection/>
    </xf>
    <xf numFmtId="0" fontId="26" fillId="0" borderId="22" xfId="0" applyFont="1" applyFill="1" applyBorder="1" applyAlignment="1" applyProtection="1">
      <alignment horizontal="left" vertical="center"/>
      <protection/>
    </xf>
    <xf numFmtId="190" fontId="26" fillId="0" borderId="24" xfId="0" applyNumberFormat="1" applyFont="1" applyFill="1" applyBorder="1" applyAlignment="1" applyProtection="1">
      <alignment horizontal="center" vertical="center"/>
      <protection/>
    </xf>
    <xf numFmtId="0" fontId="26" fillId="0" borderId="24" xfId="0" applyFont="1" applyFill="1" applyBorder="1" applyAlignment="1" applyProtection="1">
      <alignment horizontal="left" vertical="center"/>
      <protection/>
    </xf>
    <xf numFmtId="0" fontId="26" fillId="0" borderId="24" xfId="0" applyFont="1" applyFill="1" applyBorder="1" applyAlignment="1" applyProtection="1">
      <alignment horizontal="center" vertical="center"/>
      <protection/>
    </xf>
    <xf numFmtId="185" fontId="26" fillId="0" borderId="24" xfId="0" applyNumberFormat="1" applyFont="1" applyFill="1" applyBorder="1" applyAlignment="1" applyProtection="1">
      <alignment vertical="center"/>
      <protection/>
    </xf>
    <xf numFmtId="196" fontId="26" fillId="0" borderId="24" xfId="0" applyNumberFormat="1" applyFont="1" applyFill="1" applyBorder="1" applyAlignment="1" applyProtection="1">
      <alignment vertical="center"/>
      <protection/>
    </xf>
    <xf numFmtId="185" fontId="27" fillId="0" borderId="24" xfId="0" applyNumberFormat="1" applyFont="1" applyFill="1" applyBorder="1" applyAlignment="1" applyProtection="1">
      <alignment vertical="center"/>
      <protection/>
    </xf>
    <xf numFmtId="196" fontId="27" fillId="0" borderId="24" xfId="0" applyNumberFormat="1" applyFont="1" applyFill="1" applyBorder="1" applyAlignment="1" applyProtection="1">
      <alignment vertical="center"/>
      <protection/>
    </xf>
    <xf numFmtId="196" fontId="26" fillId="0" borderId="24" xfId="60" applyNumberFormat="1" applyFont="1" applyFill="1" applyBorder="1" applyAlignment="1" applyProtection="1">
      <alignment vertical="center"/>
      <protection/>
    </xf>
    <xf numFmtId="0" fontId="26" fillId="0" borderId="31"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85" fontId="26" fillId="0" borderId="21" xfId="42" applyNumberFormat="1" applyFont="1" applyFill="1" applyBorder="1" applyAlignment="1" applyProtection="1">
      <alignment vertical="center"/>
      <protection locked="0"/>
    </xf>
    <xf numFmtId="196" fontId="26" fillId="0" borderId="21" xfId="42" applyNumberFormat="1" applyFont="1" applyFill="1" applyBorder="1" applyAlignment="1" applyProtection="1">
      <alignment vertical="center"/>
      <protection locked="0"/>
    </xf>
    <xf numFmtId="185" fontId="27" fillId="0" borderId="21" xfId="42" applyNumberFormat="1" applyFont="1" applyFill="1" applyBorder="1" applyAlignment="1" applyProtection="1">
      <alignment vertical="center"/>
      <protection/>
    </xf>
    <xf numFmtId="196" fontId="27" fillId="0" borderId="21" xfId="42" applyNumberFormat="1" applyFont="1" applyFill="1" applyBorder="1" applyAlignment="1" applyProtection="1">
      <alignment vertical="center"/>
      <protection/>
    </xf>
    <xf numFmtId="196" fontId="26" fillId="0" borderId="21" xfId="60" applyNumberFormat="1" applyFont="1" applyFill="1" applyBorder="1" applyAlignment="1" applyProtection="1">
      <alignment vertical="center"/>
      <protection/>
    </xf>
    <xf numFmtId="193" fontId="26" fillId="0" borderId="21" xfId="60" applyNumberFormat="1" applyFont="1" applyFill="1" applyBorder="1" applyAlignment="1" applyProtection="1">
      <alignment vertical="center"/>
      <protection/>
    </xf>
    <xf numFmtId="193" fontId="26" fillId="0" borderId="32" xfId="42" applyNumberFormat="1" applyFont="1" applyFill="1" applyBorder="1" applyAlignment="1" applyProtection="1">
      <alignment vertical="center"/>
      <protection locked="0"/>
    </xf>
    <xf numFmtId="0" fontId="26" fillId="0" borderId="33" xfId="0" applyFont="1" applyFill="1" applyBorder="1" applyAlignment="1">
      <alignment horizontal="left" vertical="center"/>
    </xf>
    <xf numFmtId="190" fontId="26" fillId="0" borderId="25" xfId="0" applyNumberFormat="1" applyFont="1" applyFill="1" applyBorder="1" applyAlignment="1">
      <alignment horizontal="center" vertical="center"/>
    </xf>
    <xf numFmtId="0" fontId="26" fillId="0" borderId="25" xfId="0" applyFont="1" applyFill="1" applyBorder="1" applyAlignment="1">
      <alignment horizontal="left" vertical="center"/>
    </xf>
    <xf numFmtId="0" fontId="26" fillId="0" borderId="25" xfId="0" applyFont="1" applyFill="1" applyBorder="1" applyAlignment="1">
      <alignment horizontal="center" vertical="center"/>
    </xf>
    <xf numFmtId="185" fontId="26" fillId="0" borderId="25" xfId="42" applyNumberFormat="1" applyFont="1" applyFill="1" applyBorder="1" applyAlignment="1">
      <alignment vertical="center"/>
    </xf>
    <xf numFmtId="196" fontId="26" fillId="0" borderId="25" xfId="42" applyNumberFormat="1" applyFont="1" applyFill="1" applyBorder="1" applyAlignment="1">
      <alignment vertical="center"/>
    </xf>
    <xf numFmtId="185" fontId="27" fillId="0" borderId="25" xfId="42" applyNumberFormat="1" applyFont="1" applyFill="1" applyBorder="1" applyAlignment="1">
      <alignment vertical="center"/>
    </xf>
    <xf numFmtId="196" fontId="27" fillId="0" borderId="25" xfId="42" applyNumberFormat="1" applyFont="1" applyFill="1" applyBorder="1" applyAlignment="1">
      <alignment vertical="center"/>
    </xf>
    <xf numFmtId="193" fontId="26" fillId="0" borderId="34" xfId="42" applyNumberFormat="1" applyFont="1" applyFill="1" applyBorder="1" applyAlignment="1">
      <alignment vertical="center"/>
    </xf>
    <xf numFmtId="0" fontId="26" fillId="0" borderId="28"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4" xfId="0" applyFont="1" applyFill="1" applyBorder="1" applyAlignment="1">
      <alignment horizontal="center" vertical="center"/>
    </xf>
    <xf numFmtId="196" fontId="26" fillId="0" borderId="24" xfId="42" applyNumberFormat="1" applyFont="1" applyFill="1" applyBorder="1" applyAlignment="1">
      <alignment vertical="center"/>
    </xf>
    <xf numFmtId="185" fontId="27" fillId="0" borderId="24" xfId="42" applyNumberFormat="1" applyFont="1" applyFill="1" applyBorder="1" applyAlignment="1">
      <alignment vertical="center"/>
    </xf>
    <xf numFmtId="196" fontId="27" fillId="0" borderId="24" xfId="42" applyNumberFormat="1" applyFont="1" applyFill="1" applyBorder="1" applyAlignment="1">
      <alignment vertical="center"/>
    </xf>
    <xf numFmtId="193" fontId="26" fillId="0" borderId="29" xfId="42" applyNumberFormat="1" applyFont="1" applyFill="1" applyBorder="1" applyAlignment="1">
      <alignmen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5" xfId="0" applyFont="1" applyFill="1" applyBorder="1" applyAlignment="1">
      <alignment horizontal="center" vertical="center"/>
    </xf>
    <xf numFmtId="0" fontId="23"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0" borderId="0" xfId="0" applyAlignment="1">
      <alignment/>
    </xf>
    <xf numFmtId="185" fontId="17" fillId="0" borderId="38"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71" fontId="17" fillId="0" borderId="38"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2" fillId="33" borderId="42" xfId="0" applyFont="1" applyFill="1" applyBorder="1" applyAlignment="1">
      <alignment horizontal="center" vertical="center"/>
    </xf>
    <xf numFmtId="0" fontId="22" fillId="33" borderId="11" xfId="0" applyFont="1" applyFill="1" applyBorder="1" applyAlignment="1">
      <alignment horizontal="right" vertical="center"/>
    </xf>
    <xf numFmtId="0" fontId="22" fillId="33" borderId="42" xfId="0"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6690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963900" y="0"/>
          <a:ext cx="26670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6499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716250" y="390525"/>
          <a:ext cx="2762250"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44
</a:t>
          </a:r>
          <a:r>
            <a:rPr lang="en-US" cap="none" sz="1600" b="0" i="0" u="none" baseline="0">
              <a:solidFill>
                <a:srgbClr val="FFFFFF"/>
              </a:solidFill>
              <a:latin typeface="Impact"/>
              <a:ea typeface="Impact"/>
              <a:cs typeface="Impact"/>
            </a:rPr>
            <a:t>26-28 OCT' 2007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773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91475" y="0"/>
          <a:ext cx="2600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115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858125" y="0"/>
          <a:ext cx="2228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1060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8201025" y="409575"/>
          <a:ext cx="17907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115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858125" y="0"/>
          <a:ext cx="2228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106025"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48650" y="390525"/>
          <a:ext cx="177165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44
</a:t>
          </a:r>
          <a:r>
            <a:rPr lang="en-US" cap="none" sz="1200" b="0" i="0" u="none" baseline="0">
              <a:solidFill>
                <a:srgbClr val="FFFFFF"/>
              </a:solidFill>
              <a:latin typeface="Impact"/>
              <a:ea typeface="Impact"/>
              <a:cs typeface="Impact"/>
            </a:rPr>
            <a:t>26-28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90"/>
  <sheetViews>
    <sheetView tabSelected="1" zoomScale="60" zoomScaleNormal="60" zoomScalePageLayoutView="0" workbookViewId="0" topLeftCell="A1">
      <selection activeCell="B3" sqref="B3:B4"/>
    </sheetView>
  </sheetViews>
  <sheetFormatPr defaultColWidth="39.8515625" defaultRowHeight="12.75"/>
  <cols>
    <col min="1" max="1" width="4.421875" style="30" bestFit="1" customWidth="1"/>
    <col min="2" max="2" width="47.140625" style="4" bestFit="1" customWidth="1"/>
    <col min="3" max="3" width="9.8515625" style="65" bestFit="1" customWidth="1"/>
    <col min="4" max="4" width="13.28125" style="3" bestFit="1" customWidth="1"/>
    <col min="5" max="5" width="15.8515625" style="3" bestFit="1" customWidth="1"/>
    <col min="6" max="6" width="7.00390625" style="5" bestFit="1" customWidth="1"/>
    <col min="7" max="7" width="9.140625" style="5" bestFit="1" customWidth="1"/>
    <col min="8" max="8" width="10.8515625" style="5" customWidth="1"/>
    <col min="9" max="9" width="12.28125" style="82" bestFit="1" customWidth="1"/>
    <col min="10" max="10" width="9.140625" style="92" bestFit="1" customWidth="1"/>
    <col min="11" max="11" width="12.28125" style="82" bestFit="1" customWidth="1"/>
    <col min="12" max="12" width="9.140625" style="92" bestFit="1" customWidth="1"/>
    <col min="13" max="13" width="12.28125" style="82" bestFit="1" customWidth="1"/>
    <col min="14" max="14" width="9.140625" style="92" bestFit="1" customWidth="1"/>
    <col min="15" max="15" width="15.28125" style="86" bestFit="1" customWidth="1"/>
    <col min="16" max="16" width="10.140625" style="99" bestFit="1" customWidth="1"/>
    <col min="17" max="17" width="10.140625" style="92" bestFit="1" customWidth="1"/>
    <col min="18" max="18" width="7.7109375" style="16" bestFit="1" customWidth="1"/>
    <col min="19" max="19" width="12.28125" style="89" bestFit="1" customWidth="1"/>
    <col min="20" max="20" width="10.57421875" style="3" bestFit="1" customWidth="1"/>
    <col min="21" max="21" width="14.140625" style="82" bestFit="1" customWidth="1"/>
    <col min="22" max="22" width="10.140625" style="92" bestFit="1" customWidth="1"/>
    <col min="23" max="23" width="7.7109375" style="16"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41" t="s">
        <v>93</v>
      </c>
      <c r="B2" s="242"/>
      <c r="C2" s="242"/>
      <c r="D2" s="242"/>
      <c r="E2" s="242"/>
      <c r="F2" s="242"/>
      <c r="G2" s="242"/>
      <c r="H2" s="242"/>
      <c r="I2" s="242"/>
      <c r="J2" s="242"/>
      <c r="K2" s="242"/>
      <c r="L2" s="242"/>
      <c r="M2" s="242"/>
      <c r="N2" s="242"/>
      <c r="O2" s="242"/>
      <c r="P2" s="242"/>
      <c r="Q2" s="242"/>
      <c r="R2" s="242"/>
      <c r="S2" s="242"/>
      <c r="T2" s="242"/>
      <c r="U2" s="242"/>
      <c r="V2" s="242"/>
      <c r="W2" s="242"/>
    </row>
    <row r="3" spans="1:23" s="29" customFormat="1" ht="20.25" customHeight="1">
      <c r="A3" s="31"/>
      <c r="B3" s="248" t="s">
        <v>99</v>
      </c>
      <c r="C3" s="250" t="s">
        <v>80</v>
      </c>
      <c r="D3" s="244" t="s">
        <v>71</v>
      </c>
      <c r="E3" s="244" t="s">
        <v>5</v>
      </c>
      <c r="F3" s="244" t="s">
        <v>81</v>
      </c>
      <c r="G3" s="244" t="s">
        <v>82</v>
      </c>
      <c r="H3" s="244" t="s">
        <v>83</v>
      </c>
      <c r="I3" s="243" t="s">
        <v>72</v>
      </c>
      <c r="J3" s="243"/>
      <c r="K3" s="243" t="s">
        <v>73</v>
      </c>
      <c r="L3" s="243"/>
      <c r="M3" s="243" t="s">
        <v>74</v>
      </c>
      <c r="N3" s="243"/>
      <c r="O3" s="246" t="s">
        <v>84</v>
      </c>
      <c r="P3" s="246"/>
      <c r="Q3" s="246"/>
      <c r="R3" s="246"/>
      <c r="S3" s="243" t="s">
        <v>69</v>
      </c>
      <c r="T3" s="243"/>
      <c r="U3" s="246" t="s">
        <v>101</v>
      </c>
      <c r="V3" s="246"/>
      <c r="W3" s="247"/>
    </row>
    <row r="4" spans="1:23" s="29" customFormat="1" ht="52.5" customHeight="1" thickBot="1">
      <c r="A4" s="58"/>
      <c r="B4" s="249"/>
      <c r="C4" s="251"/>
      <c r="D4" s="252"/>
      <c r="E4" s="252"/>
      <c r="F4" s="245"/>
      <c r="G4" s="245"/>
      <c r="H4" s="245"/>
      <c r="I4" s="112" t="s">
        <v>79</v>
      </c>
      <c r="J4" s="113" t="s">
        <v>76</v>
      </c>
      <c r="K4" s="112" t="s">
        <v>79</v>
      </c>
      <c r="L4" s="113" t="s">
        <v>76</v>
      </c>
      <c r="M4" s="112" t="s">
        <v>79</v>
      </c>
      <c r="N4" s="113" t="s">
        <v>76</v>
      </c>
      <c r="O4" s="114" t="s">
        <v>79</v>
      </c>
      <c r="P4" s="115" t="s">
        <v>76</v>
      </c>
      <c r="Q4" s="115" t="s">
        <v>102</v>
      </c>
      <c r="R4" s="116" t="s">
        <v>103</v>
      </c>
      <c r="S4" s="112" t="s">
        <v>79</v>
      </c>
      <c r="T4" s="117" t="s">
        <v>75</v>
      </c>
      <c r="U4" s="112" t="s">
        <v>79</v>
      </c>
      <c r="V4" s="113" t="s">
        <v>76</v>
      </c>
      <c r="W4" s="118" t="s">
        <v>103</v>
      </c>
    </row>
    <row r="5" spans="1:23" s="29" customFormat="1" ht="15">
      <c r="A5" s="53">
        <v>1</v>
      </c>
      <c r="B5" s="181" t="s">
        <v>105</v>
      </c>
      <c r="C5" s="144">
        <v>39381</v>
      </c>
      <c r="D5" s="182" t="s">
        <v>77</v>
      </c>
      <c r="E5" s="182" t="s">
        <v>10</v>
      </c>
      <c r="F5" s="183">
        <v>144</v>
      </c>
      <c r="G5" s="183">
        <v>175</v>
      </c>
      <c r="H5" s="183">
        <v>1</v>
      </c>
      <c r="I5" s="145">
        <v>332551</v>
      </c>
      <c r="J5" s="184">
        <v>40754</v>
      </c>
      <c r="K5" s="145">
        <v>439075</v>
      </c>
      <c r="L5" s="184">
        <v>51944</v>
      </c>
      <c r="M5" s="145">
        <v>492013</v>
      </c>
      <c r="N5" s="184">
        <v>57904</v>
      </c>
      <c r="O5" s="185">
        <f>+I5+K5+M5</f>
        <v>1263639</v>
      </c>
      <c r="P5" s="186">
        <f>+J5+L5+N5</f>
        <v>150602</v>
      </c>
      <c r="Q5" s="187">
        <f>IF(O5&lt;&gt;0,P5/G5,"")</f>
        <v>860.5828571428572</v>
      </c>
      <c r="R5" s="146">
        <f>IF(O5&lt;&gt;0,O5/P5,"")</f>
        <v>8.390585782393329</v>
      </c>
      <c r="S5" s="145"/>
      <c r="T5" s="130"/>
      <c r="U5" s="145">
        <v>1263638</v>
      </c>
      <c r="V5" s="184">
        <v>150602</v>
      </c>
      <c r="W5" s="147">
        <f>U5/V5</f>
        <v>8.390579142375268</v>
      </c>
    </row>
    <row r="6" spans="1:23" s="29" customFormat="1" ht="15">
      <c r="A6" s="53">
        <v>2</v>
      </c>
      <c r="B6" s="188" t="s">
        <v>106</v>
      </c>
      <c r="C6" s="119">
        <v>39381</v>
      </c>
      <c r="D6" s="156" t="s">
        <v>98</v>
      </c>
      <c r="E6" s="156" t="s">
        <v>107</v>
      </c>
      <c r="F6" s="157">
        <v>90</v>
      </c>
      <c r="G6" s="157">
        <v>95</v>
      </c>
      <c r="H6" s="157">
        <v>1</v>
      </c>
      <c r="I6" s="134">
        <v>90656.5</v>
      </c>
      <c r="J6" s="158">
        <v>9739</v>
      </c>
      <c r="K6" s="134">
        <v>183137</v>
      </c>
      <c r="L6" s="158">
        <v>18578</v>
      </c>
      <c r="M6" s="134">
        <v>268948.5</v>
      </c>
      <c r="N6" s="158">
        <v>27137</v>
      </c>
      <c r="O6" s="159">
        <f>I6+K6+M6</f>
        <v>542742</v>
      </c>
      <c r="P6" s="160">
        <f>J6+L6+N6</f>
        <v>55454</v>
      </c>
      <c r="Q6" s="161">
        <f>IF(O6&lt;&gt;0,P6/G6,"")</f>
        <v>583.7263157894737</v>
      </c>
      <c r="R6" s="135">
        <f>IF(O6&lt;&gt;0,O6/P6,"")</f>
        <v>9.787247087676272</v>
      </c>
      <c r="S6" s="134"/>
      <c r="T6" s="129">
        <f aca="true" t="shared" si="0" ref="T6:T37">IF(S6&lt;&gt;0,-(S6-O6)/S6,"")</f>
      </c>
      <c r="U6" s="140">
        <f>542742+0</f>
        <v>542742</v>
      </c>
      <c r="V6" s="162">
        <f>55454+0</f>
        <v>55454</v>
      </c>
      <c r="W6" s="148">
        <f>U6/V6</f>
        <v>9.787247087676272</v>
      </c>
    </row>
    <row r="7" spans="1:24" s="6" customFormat="1" ht="18">
      <c r="A7" s="54">
        <v>3</v>
      </c>
      <c r="B7" s="214" t="s">
        <v>57</v>
      </c>
      <c r="C7" s="215">
        <v>39367</v>
      </c>
      <c r="D7" s="216" t="s">
        <v>86</v>
      </c>
      <c r="E7" s="216" t="s">
        <v>8</v>
      </c>
      <c r="F7" s="217">
        <v>135</v>
      </c>
      <c r="G7" s="217">
        <v>134</v>
      </c>
      <c r="H7" s="217">
        <v>3</v>
      </c>
      <c r="I7" s="218">
        <v>30764</v>
      </c>
      <c r="J7" s="219">
        <v>3297</v>
      </c>
      <c r="K7" s="218">
        <v>144359</v>
      </c>
      <c r="L7" s="219">
        <v>17195</v>
      </c>
      <c r="M7" s="218">
        <v>79586</v>
      </c>
      <c r="N7" s="219">
        <v>8456</v>
      </c>
      <c r="O7" s="220">
        <f>+M7+K7+I7</f>
        <v>254709</v>
      </c>
      <c r="P7" s="221">
        <f>+N7+L7+J7</f>
        <v>28948</v>
      </c>
      <c r="Q7" s="219">
        <f>+P7/G7</f>
        <v>216.02985074626866</v>
      </c>
      <c r="R7" s="154">
        <f>+O7/P7</f>
        <v>8.798846206991847</v>
      </c>
      <c r="S7" s="218">
        <v>273395</v>
      </c>
      <c r="T7" s="133">
        <f t="shared" si="0"/>
        <v>-0.0683479946597414</v>
      </c>
      <c r="U7" s="218">
        <v>1300068</v>
      </c>
      <c r="V7" s="219">
        <v>143448</v>
      </c>
      <c r="W7" s="222">
        <f>+U7/V7</f>
        <v>9.062991467291283</v>
      </c>
      <c r="X7" s="7"/>
    </row>
    <row r="8" spans="1:24" s="6" customFormat="1" ht="18">
      <c r="A8" s="102">
        <v>4</v>
      </c>
      <c r="B8" s="203" t="s">
        <v>63</v>
      </c>
      <c r="C8" s="204">
        <v>39374</v>
      </c>
      <c r="D8" s="205" t="s">
        <v>77</v>
      </c>
      <c r="E8" s="205" t="s">
        <v>78</v>
      </c>
      <c r="F8" s="206">
        <v>49</v>
      </c>
      <c r="G8" s="206">
        <v>49</v>
      </c>
      <c r="H8" s="206">
        <v>2</v>
      </c>
      <c r="I8" s="207">
        <v>28485</v>
      </c>
      <c r="J8" s="208">
        <v>2895</v>
      </c>
      <c r="K8" s="207">
        <v>62000</v>
      </c>
      <c r="L8" s="208">
        <v>5991</v>
      </c>
      <c r="M8" s="207">
        <v>70932</v>
      </c>
      <c r="N8" s="208">
        <v>6834</v>
      </c>
      <c r="O8" s="209">
        <f>+I8+K8+M8</f>
        <v>161417</v>
      </c>
      <c r="P8" s="210">
        <f>+J8+L8+N8</f>
        <v>15720</v>
      </c>
      <c r="Q8" s="211">
        <f>IF(O8&lt;&gt;0,P8/G8,"")</f>
        <v>320.81632653061223</v>
      </c>
      <c r="R8" s="212">
        <f>IF(O8&lt;&gt;0,O8/P8,"")</f>
        <v>10.26825699745547</v>
      </c>
      <c r="S8" s="207">
        <v>280272</v>
      </c>
      <c r="T8" s="132">
        <f t="shared" si="0"/>
        <v>-0.42407018895929666</v>
      </c>
      <c r="U8" s="207">
        <v>523119</v>
      </c>
      <c r="V8" s="208">
        <v>52189</v>
      </c>
      <c r="W8" s="213">
        <f>U8/V8</f>
        <v>10.023549023740635</v>
      </c>
      <c r="X8" s="7"/>
    </row>
    <row r="9" spans="1:24" s="6" customFormat="1" ht="18">
      <c r="A9" s="52">
        <v>5</v>
      </c>
      <c r="B9" s="189" t="s">
        <v>108</v>
      </c>
      <c r="C9" s="120">
        <v>39381</v>
      </c>
      <c r="D9" s="163" t="s">
        <v>86</v>
      </c>
      <c r="E9" s="163" t="s">
        <v>8</v>
      </c>
      <c r="F9" s="164">
        <v>45</v>
      </c>
      <c r="G9" s="164">
        <v>45</v>
      </c>
      <c r="H9" s="164">
        <v>1</v>
      </c>
      <c r="I9" s="136">
        <v>27514</v>
      </c>
      <c r="J9" s="165">
        <v>2587</v>
      </c>
      <c r="K9" s="136">
        <v>57156</v>
      </c>
      <c r="L9" s="165">
        <v>5168</v>
      </c>
      <c r="M9" s="136">
        <v>70099</v>
      </c>
      <c r="N9" s="165">
        <v>6413</v>
      </c>
      <c r="O9" s="166">
        <f>+M9+K9+I9</f>
        <v>154769</v>
      </c>
      <c r="P9" s="167">
        <f>+N9+L9+J9</f>
        <v>14168</v>
      </c>
      <c r="Q9" s="165">
        <f>+P9/G9</f>
        <v>314.84444444444443</v>
      </c>
      <c r="R9" s="137">
        <f>+O9/P9</f>
        <v>10.92384246188594</v>
      </c>
      <c r="S9" s="136"/>
      <c r="T9" s="129">
        <f t="shared" si="0"/>
      </c>
      <c r="U9" s="136">
        <v>154769</v>
      </c>
      <c r="V9" s="165">
        <v>14168</v>
      </c>
      <c r="W9" s="190">
        <f>+U9/V9</f>
        <v>10.92384246188594</v>
      </c>
      <c r="X9" s="7"/>
    </row>
    <row r="10" spans="1:25" s="9" customFormat="1" ht="18">
      <c r="A10" s="53">
        <v>6</v>
      </c>
      <c r="B10" s="127" t="s">
        <v>64</v>
      </c>
      <c r="C10" s="119">
        <v>39374</v>
      </c>
      <c r="D10" s="126" t="s">
        <v>89</v>
      </c>
      <c r="E10" s="126" t="s">
        <v>89</v>
      </c>
      <c r="F10" s="121">
        <v>37</v>
      </c>
      <c r="G10" s="121">
        <v>38</v>
      </c>
      <c r="H10" s="121">
        <v>2</v>
      </c>
      <c r="I10" s="134">
        <v>30019</v>
      </c>
      <c r="J10" s="158">
        <v>3065</v>
      </c>
      <c r="K10" s="134">
        <v>51748</v>
      </c>
      <c r="L10" s="158">
        <v>5155</v>
      </c>
      <c r="M10" s="134">
        <v>65465</v>
      </c>
      <c r="N10" s="158">
        <v>6578</v>
      </c>
      <c r="O10" s="159">
        <v>147231</v>
      </c>
      <c r="P10" s="160">
        <f>+J10+L10+N10</f>
        <v>14798</v>
      </c>
      <c r="Q10" s="161">
        <f>IF(O10&lt;&gt;0,P10/G10,"")</f>
        <v>389.42105263157896</v>
      </c>
      <c r="R10" s="135">
        <f>IF(O10&lt;&gt;0,O10/P10,"")</f>
        <v>9.949385052034058</v>
      </c>
      <c r="S10" s="134">
        <v>261202</v>
      </c>
      <c r="T10" s="129">
        <f t="shared" si="0"/>
        <v>-0.4363327999019916</v>
      </c>
      <c r="U10" s="134">
        <v>493075</v>
      </c>
      <c r="V10" s="158">
        <v>51523</v>
      </c>
      <c r="W10" s="148">
        <f>U10/V10</f>
        <v>9.569997865031151</v>
      </c>
      <c r="Y10" s="8"/>
    </row>
    <row r="11" spans="1:24" s="10" customFormat="1" ht="18">
      <c r="A11" s="52">
        <v>7</v>
      </c>
      <c r="B11" s="189" t="s">
        <v>65</v>
      </c>
      <c r="C11" s="120">
        <v>39374</v>
      </c>
      <c r="D11" s="163" t="s">
        <v>25</v>
      </c>
      <c r="E11" s="163" t="s">
        <v>25</v>
      </c>
      <c r="F11" s="164">
        <v>39</v>
      </c>
      <c r="G11" s="164">
        <v>39</v>
      </c>
      <c r="H11" s="164">
        <v>2</v>
      </c>
      <c r="I11" s="136">
        <v>16023.5</v>
      </c>
      <c r="J11" s="165">
        <v>1492</v>
      </c>
      <c r="K11" s="136">
        <v>32320.5</v>
      </c>
      <c r="L11" s="165">
        <v>2922</v>
      </c>
      <c r="M11" s="136">
        <v>39823.5</v>
      </c>
      <c r="N11" s="165">
        <v>3617</v>
      </c>
      <c r="O11" s="166">
        <f>I11+K11+M11</f>
        <v>88167.5</v>
      </c>
      <c r="P11" s="167">
        <f>J11+L11+N11</f>
        <v>8031</v>
      </c>
      <c r="Q11" s="162"/>
      <c r="R11" s="168"/>
      <c r="S11" s="136">
        <v>144521.5</v>
      </c>
      <c r="T11" s="129">
        <f t="shared" si="0"/>
        <v>-0.3899350615652342</v>
      </c>
      <c r="U11" s="139">
        <v>282063.5</v>
      </c>
      <c r="V11" s="162">
        <v>26692</v>
      </c>
      <c r="W11" s="191">
        <f>U11/V11</f>
        <v>10.567342274838904</v>
      </c>
      <c r="X11" s="8"/>
    </row>
    <row r="12" spans="1:24" s="10" customFormat="1" ht="18">
      <c r="A12" s="53">
        <v>8</v>
      </c>
      <c r="B12" s="192" t="s">
        <v>58</v>
      </c>
      <c r="C12" s="123">
        <v>39367</v>
      </c>
      <c r="D12" s="169" t="s">
        <v>9</v>
      </c>
      <c r="E12" s="169" t="s">
        <v>109</v>
      </c>
      <c r="F12" s="124">
        <v>148</v>
      </c>
      <c r="G12" s="170">
        <v>147</v>
      </c>
      <c r="H12" s="170">
        <v>3</v>
      </c>
      <c r="I12" s="138">
        <v>8893</v>
      </c>
      <c r="J12" s="171">
        <v>1376</v>
      </c>
      <c r="K12" s="138">
        <v>20273.5</v>
      </c>
      <c r="L12" s="171">
        <v>3081</v>
      </c>
      <c r="M12" s="138">
        <v>27304</v>
      </c>
      <c r="N12" s="171">
        <v>4340</v>
      </c>
      <c r="O12" s="172">
        <f>M12+K12+I12</f>
        <v>56470.5</v>
      </c>
      <c r="P12" s="173">
        <f>+J12+L12+N12</f>
        <v>8797</v>
      </c>
      <c r="Q12" s="161">
        <f>IF(O12&lt;&gt;0,P12/G12,"")</f>
        <v>59.843537414965986</v>
      </c>
      <c r="R12" s="135">
        <f>IF(O12&lt;&gt;0,O12/P12,"")</f>
        <v>6.419290667272934</v>
      </c>
      <c r="S12" s="138">
        <v>156691.5</v>
      </c>
      <c r="T12" s="129">
        <f t="shared" si="0"/>
        <v>-0.6396071261044792</v>
      </c>
      <c r="U12" s="138">
        <v>925050</v>
      </c>
      <c r="V12" s="171">
        <v>123464</v>
      </c>
      <c r="W12" s="148">
        <f>U12/V12</f>
        <v>7.492467439901509</v>
      </c>
      <c r="X12" s="11"/>
    </row>
    <row r="13" spans="1:24" s="10" customFormat="1" ht="18">
      <c r="A13" s="52">
        <v>9</v>
      </c>
      <c r="B13" s="188" t="s">
        <v>66</v>
      </c>
      <c r="C13" s="119">
        <v>39374</v>
      </c>
      <c r="D13" s="156" t="s">
        <v>98</v>
      </c>
      <c r="E13" s="156" t="s">
        <v>67</v>
      </c>
      <c r="F13" s="157">
        <v>86</v>
      </c>
      <c r="G13" s="157">
        <v>83</v>
      </c>
      <c r="H13" s="157">
        <v>2</v>
      </c>
      <c r="I13" s="134">
        <v>7235.5</v>
      </c>
      <c r="J13" s="158">
        <v>983</v>
      </c>
      <c r="K13" s="134">
        <v>15026</v>
      </c>
      <c r="L13" s="158">
        <v>1956</v>
      </c>
      <c r="M13" s="134">
        <v>19775.5</v>
      </c>
      <c r="N13" s="158">
        <v>2531</v>
      </c>
      <c r="O13" s="159">
        <f>I13+K13+M13</f>
        <v>42037</v>
      </c>
      <c r="P13" s="160">
        <f>J13+L13+N13</f>
        <v>5470</v>
      </c>
      <c r="Q13" s="161">
        <f>IF(O13&lt;&gt;0,P13/G13,"")</f>
        <v>65.90361445783132</v>
      </c>
      <c r="R13" s="135">
        <f>IF(O13&lt;&gt;0,O13/P13,"")</f>
        <v>7.685009140767825</v>
      </c>
      <c r="S13" s="134">
        <v>133640.5</v>
      </c>
      <c r="T13" s="129">
        <f t="shared" si="0"/>
        <v>-0.6854471511255944</v>
      </c>
      <c r="U13" s="140">
        <f>185051.5+42037</f>
        <v>227088.5</v>
      </c>
      <c r="V13" s="162">
        <f>23718+5470</f>
        <v>29188</v>
      </c>
      <c r="W13" s="148">
        <f>U13/V13</f>
        <v>7.780200767438673</v>
      </c>
      <c r="X13" s="8"/>
    </row>
    <row r="14" spans="1:24" s="10" customFormat="1" ht="18">
      <c r="A14" s="53">
        <v>10</v>
      </c>
      <c r="B14" s="189" t="s">
        <v>110</v>
      </c>
      <c r="C14" s="120">
        <v>39381</v>
      </c>
      <c r="D14" s="163" t="s">
        <v>38</v>
      </c>
      <c r="E14" s="163" t="s">
        <v>111</v>
      </c>
      <c r="F14" s="164">
        <v>11</v>
      </c>
      <c r="G14" s="164">
        <v>11</v>
      </c>
      <c r="H14" s="164">
        <v>1</v>
      </c>
      <c r="I14" s="136">
        <v>5764.5</v>
      </c>
      <c r="J14" s="165">
        <v>515</v>
      </c>
      <c r="K14" s="136">
        <v>13455.5</v>
      </c>
      <c r="L14" s="165">
        <v>1134</v>
      </c>
      <c r="M14" s="136">
        <v>15537</v>
      </c>
      <c r="N14" s="165">
        <v>1304</v>
      </c>
      <c r="O14" s="166">
        <f>I14+K14+M14</f>
        <v>34757</v>
      </c>
      <c r="P14" s="167">
        <f>J14+L14+N14</f>
        <v>2953</v>
      </c>
      <c r="Q14" s="161">
        <f>IF(O14&lt;&gt;0,P14/G14,"")</f>
        <v>268.45454545454544</v>
      </c>
      <c r="R14" s="135">
        <f>IF(O14&lt;&gt;0,O14/P14,"")</f>
        <v>11.770064341347782</v>
      </c>
      <c r="S14" s="136"/>
      <c r="T14" s="129">
        <f t="shared" si="0"/>
      </c>
      <c r="U14" s="139">
        <v>52293</v>
      </c>
      <c r="V14" s="162">
        <v>5145</v>
      </c>
      <c r="W14" s="148">
        <f>U14/V14</f>
        <v>10.163848396501457</v>
      </c>
      <c r="X14" s="8"/>
    </row>
    <row r="15" spans="1:24" s="10" customFormat="1" ht="18">
      <c r="A15" s="52">
        <v>11</v>
      </c>
      <c r="B15" s="189" t="s">
        <v>51</v>
      </c>
      <c r="C15" s="120">
        <v>39360</v>
      </c>
      <c r="D15" s="163" t="s">
        <v>86</v>
      </c>
      <c r="E15" s="163" t="s">
        <v>95</v>
      </c>
      <c r="F15" s="164">
        <v>112</v>
      </c>
      <c r="G15" s="164">
        <v>66</v>
      </c>
      <c r="H15" s="164">
        <v>4</v>
      </c>
      <c r="I15" s="136">
        <v>5335</v>
      </c>
      <c r="J15" s="165">
        <v>867</v>
      </c>
      <c r="K15" s="136">
        <v>11922</v>
      </c>
      <c r="L15" s="165">
        <v>1781</v>
      </c>
      <c r="M15" s="136">
        <v>16006</v>
      </c>
      <c r="N15" s="165">
        <v>2142</v>
      </c>
      <c r="O15" s="166">
        <f>+M15+K15+I15</f>
        <v>33263</v>
      </c>
      <c r="P15" s="167">
        <f>+N15+L15+J15</f>
        <v>4790</v>
      </c>
      <c r="Q15" s="165">
        <f>+P15/G15</f>
        <v>72.57575757575758</v>
      </c>
      <c r="R15" s="137">
        <f>+O15/P15</f>
        <v>6.944258872651357</v>
      </c>
      <c r="S15" s="136">
        <v>143223</v>
      </c>
      <c r="T15" s="129">
        <f t="shared" si="0"/>
        <v>-0.7677537825628565</v>
      </c>
      <c r="U15" s="136">
        <v>985565</v>
      </c>
      <c r="V15" s="165">
        <v>108950</v>
      </c>
      <c r="W15" s="190">
        <f>+U15/V15</f>
        <v>9.04603028912345</v>
      </c>
      <c r="X15" s="8"/>
    </row>
    <row r="16" spans="1:24" s="10" customFormat="1" ht="18">
      <c r="A16" s="53">
        <v>12</v>
      </c>
      <c r="B16" s="188" t="s">
        <v>59</v>
      </c>
      <c r="C16" s="119">
        <v>39367</v>
      </c>
      <c r="D16" s="156" t="s">
        <v>77</v>
      </c>
      <c r="E16" s="156" t="s">
        <v>10</v>
      </c>
      <c r="F16" s="157">
        <v>65</v>
      </c>
      <c r="G16" s="157">
        <v>58</v>
      </c>
      <c r="H16" s="157">
        <v>3</v>
      </c>
      <c r="I16" s="134">
        <v>5478</v>
      </c>
      <c r="J16" s="158">
        <v>580</v>
      </c>
      <c r="K16" s="134">
        <v>10009</v>
      </c>
      <c r="L16" s="158">
        <v>1011</v>
      </c>
      <c r="M16" s="134">
        <v>14182</v>
      </c>
      <c r="N16" s="158">
        <v>1484</v>
      </c>
      <c r="O16" s="159">
        <f>+I16+K16+M16</f>
        <v>29669</v>
      </c>
      <c r="P16" s="160">
        <f>+J16+L16+N16</f>
        <v>3075</v>
      </c>
      <c r="Q16" s="161">
        <f>IF(O16&lt;&gt;0,P16/G16,"")</f>
        <v>53.01724137931034</v>
      </c>
      <c r="R16" s="135">
        <f>IF(O16&lt;&gt;0,O16/P16,"")</f>
        <v>9.648455284552846</v>
      </c>
      <c r="S16" s="134">
        <v>84978</v>
      </c>
      <c r="T16" s="129">
        <f t="shared" si="0"/>
        <v>-0.6508625761961919</v>
      </c>
      <c r="U16" s="134">
        <v>392384</v>
      </c>
      <c r="V16" s="158">
        <v>41178</v>
      </c>
      <c r="W16" s="148">
        <f>U16/V16</f>
        <v>9.528971781048133</v>
      </c>
      <c r="X16" s="8"/>
    </row>
    <row r="17" spans="1:24" s="10" customFormat="1" ht="18">
      <c r="A17" s="52">
        <v>13</v>
      </c>
      <c r="B17" s="128" t="s">
        <v>68</v>
      </c>
      <c r="C17" s="120">
        <v>39374</v>
      </c>
      <c r="D17" s="125" t="s">
        <v>6</v>
      </c>
      <c r="E17" s="125" t="s">
        <v>97</v>
      </c>
      <c r="F17" s="122">
        <v>38</v>
      </c>
      <c r="G17" s="122">
        <v>38</v>
      </c>
      <c r="H17" s="122">
        <v>2</v>
      </c>
      <c r="I17" s="136">
        <v>4400</v>
      </c>
      <c r="J17" s="165">
        <v>512</v>
      </c>
      <c r="K17" s="136">
        <v>9452</v>
      </c>
      <c r="L17" s="165">
        <v>1020</v>
      </c>
      <c r="M17" s="136">
        <v>10440</v>
      </c>
      <c r="N17" s="165">
        <v>1110</v>
      </c>
      <c r="O17" s="166">
        <f>SUM(I17+K17+M17)</f>
        <v>24292</v>
      </c>
      <c r="P17" s="167">
        <f>J17+L17+N17</f>
        <v>2642</v>
      </c>
      <c r="Q17" s="161">
        <f>IF(O17&lt;&gt;0,P17/G17,"")</f>
        <v>69.52631578947368</v>
      </c>
      <c r="R17" s="135">
        <f>IF(O17&lt;&gt;0,O17/P17,"")</f>
        <v>9.194549583648751</v>
      </c>
      <c r="S17" s="143"/>
      <c r="T17" s="129">
        <f t="shared" si="0"/>
      </c>
      <c r="U17" s="136">
        <v>87336</v>
      </c>
      <c r="V17" s="165">
        <v>9572</v>
      </c>
      <c r="W17" s="148">
        <f>U17/V17</f>
        <v>9.124111993313832</v>
      </c>
      <c r="X17" s="8"/>
    </row>
    <row r="18" spans="1:24" s="10" customFormat="1" ht="18">
      <c r="A18" s="53">
        <v>14</v>
      </c>
      <c r="B18" s="188" t="s">
        <v>53</v>
      </c>
      <c r="C18" s="119">
        <v>39360</v>
      </c>
      <c r="D18" s="156" t="s">
        <v>98</v>
      </c>
      <c r="E18" s="156" t="s">
        <v>16</v>
      </c>
      <c r="F18" s="157">
        <v>116</v>
      </c>
      <c r="G18" s="157">
        <v>56</v>
      </c>
      <c r="H18" s="157">
        <v>4</v>
      </c>
      <c r="I18" s="134">
        <v>3587.5</v>
      </c>
      <c r="J18" s="158">
        <v>561</v>
      </c>
      <c r="K18" s="134">
        <v>9184.5</v>
      </c>
      <c r="L18" s="158">
        <v>1377</v>
      </c>
      <c r="M18" s="134">
        <v>11055.5</v>
      </c>
      <c r="N18" s="158">
        <v>1681</v>
      </c>
      <c r="O18" s="159">
        <f>I18+K18+M18</f>
        <v>23827.5</v>
      </c>
      <c r="P18" s="160">
        <f>J18+L18+N18</f>
        <v>3619</v>
      </c>
      <c r="Q18" s="161">
        <f>IF(O18&lt;&gt;0,P18/G18,"")</f>
        <v>64.625</v>
      </c>
      <c r="R18" s="135">
        <f>IF(O18&lt;&gt;0,O18/P18,"")</f>
        <v>6.584001105277701</v>
      </c>
      <c r="S18" s="134">
        <v>97471.5</v>
      </c>
      <c r="T18" s="129">
        <f t="shared" si="0"/>
        <v>-0.7555439282251735</v>
      </c>
      <c r="U18" s="140">
        <f>373787+510358+125428+23827.5</f>
        <v>1033400.5</v>
      </c>
      <c r="V18" s="162">
        <f>44941+63729+16985+3619</f>
        <v>129274</v>
      </c>
      <c r="W18" s="148">
        <f>U18/V18</f>
        <v>7.993877345792657</v>
      </c>
      <c r="X18" s="8"/>
    </row>
    <row r="19" spans="1:24" s="10" customFormat="1" ht="18">
      <c r="A19" s="52">
        <v>15</v>
      </c>
      <c r="B19" s="188">
        <v>1408</v>
      </c>
      <c r="C19" s="119">
        <v>39353</v>
      </c>
      <c r="D19" s="156" t="s">
        <v>77</v>
      </c>
      <c r="E19" s="156" t="s">
        <v>91</v>
      </c>
      <c r="F19" s="157">
        <v>70</v>
      </c>
      <c r="G19" s="157">
        <v>32</v>
      </c>
      <c r="H19" s="157">
        <v>5</v>
      </c>
      <c r="I19" s="134">
        <v>3637</v>
      </c>
      <c r="J19" s="158">
        <v>714</v>
      </c>
      <c r="K19" s="134">
        <v>8133</v>
      </c>
      <c r="L19" s="158">
        <v>1506</v>
      </c>
      <c r="M19" s="134">
        <v>10133</v>
      </c>
      <c r="N19" s="158">
        <v>1801</v>
      </c>
      <c r="O19" s="159">
        <f>+I19+K19+M19</f>
        <v>21903</v>
      </c>
      <c r="P19" s="160">
        <f>+J19+L19+N19</f>
        <v>4021</v>
      </c>
      <c r="Q19" s="161">
        <f>IF(O19&lt;&gt;0,P19/G19,"")</f>
        <v>125.65625</v>
      </c>
      <c r="R19" s="135">
        <f>IF(O19&lt;&gt;0,O19/P19,"")</f>
        <v>5.447152449639393</v>
      </c>
      <c r="S19" s="134">
        <v>69081</v>
      </c>
      <c r="T19" s="129">
        <f t="shared" si="0"/>
        <v>-0.6829374212880531</v>
      </c>
      <c r="U19" s="134">
        <v>1323783</v>
      </c>
      <c r="V19" s="158">
        <v>152467</v>
      </c>
      <c r="W19" s="148">
        <f>U19/V19</f>
        <v>8.682423081716044</v>
      </c>
      <c r="X19" s="8"/>
    </row>
    <row r="20" spans="1:24" s="10" customFormat="1" ht="18">
      <c r="A20" s="53">
        <v>16</v>
      </c>
      <c r="B20" s="189" t="s">
        <v>12</v>
      </c>
      <c r="C20" s="120">
        <v>39318</v>
      </c>
      <c r="D20" s="163" t="s">
        <v>86</v>
      </c>
      <c r="E20" s="163" t="s">
        <v>87</v>
      </c>
      <c r="F20" s="164">
        <v>116</v>
      </c>
      <c r="G20" s="164">
        <v>28</v>
      </c>
      <c r="H20" s="164">
        <v>10</v>
      </c>
      <c r="I20" s="136">
        <v>1400</v>
      </c>
      <c r="J20" s="165">
        <v>319</v>
      </c>
      <c r="K20" s="136">
        <v>5436</v>
      </c>
      <c r="L20" s="165">
        <v>721</v>
      </c>
      <c r="M20" s="136">
        <v>7533</v>
      </c>
      <c r="N20" s="165">
        <v>988</v>
      </c>
      <c r="O20" s="166">
        <f>+M20+K20+I20</f>
        <v>14369</v>
      </c>
      <c r="P20" s="167">
        <f>+N20+L20+J20</f>
        <v>2028</v>
      </c>
      <c r="Q20" s="165">
        <f>+P20/G20</f>
        <v>72.42857142857143</v>
      </c>
      <c r="R20" s="137">
        <f>+O20/P20</f>
        <v>7.085305719921105</v>
      </c>
      <c r="S20" s="136">
        <v>18140</v>
      </c>
      <c r="T20" s="129">
        <f t="shared" si="0"/>
        <v>-0.20788313120176405</v>
      </c>
      <c r="U20" s="136">
        <v>2524065</v>
      </c>
      <c r="V20" s="165">
        <v>310816</v>
      </c>
      <c r="W20" s="190">
        <f>+U20/V20</f>
        <v>8.120769201070729</v>
      </c>
      <c r="X20" s="8"/>
    </row>
    <row r="21" spans="1:24" s="10" customFormat="1" ht="18">
      <c r="A21" s="52">
        <v>17</v>
      </c>
      <c r="B21" s="193" t="s">
        <v>54</v>
      </c>
      <c r="C21" s="123">
        <v>39360</v>
      </c>
      <c r="D21" s="169" t="s">
        <v>9</v>
      </c>
      <c r="E21" s="169" t="s">
        <v>109</v>
      </c>
      <c r="F21" s="124">
        <v>71</v>
      </c>
      <c r="G21" s="170">
        <v>51</v>
      </c>
      <c r="H21" s="170">
        <v>4</v>
      </c>
      <c r="I21" s="138">
        <v>2110</v>
      </c>
      <c r="J21" s="171">
        <v>437</v>
      </c>
      <c r="K21" s="138">
        <v>4780.5</v>
      </c>
      <c r="L21" s="171">
        <v>975</v>
      </c>
      <c r="M21" s="138">
        <v>5088</v>
      </c>
      <c r="N21" s="171">
        <v>190</v>
      </c>
      <c r="O21" s="172">
        <f>M21+K21+I21</f>
        <v>11978.5</v>
      </c>
      <c r="P21" s="173">
        <f>+J21+L21+N21</f>
        <v>1602</v>
      </c>
      <c r="Q21" s="161">
        <f>IF(O21&lt;&gt;0,P21/G21,"")</f>
        <v>31.41176470588235</v>
      </c>
      <c r="R21" s="135">
        <f>IF(O21&lt;&gt;0,O21/P21,"")</f>
        <v>7.477215980024969</v>
      </c>
      <c r="S21" s="138">
        <v>24189</v>
      </c>
      <c r="T21" s="129">
        <f t="shared" si="0"/>
        <v>-0.5047955682334946</v>
      </c>
      <c r="U21" s="138">
        <v>270037</v>
      </c>
      <c r="V21" s="171">
        <v>40135</v>
      </c>
      <c r="W21" s="148">
        <f>U21/V21</f>
        <v>6.728217266724804</v>
      </c>
      <c r="X21" s="8"/>
    </row>
    <row r="22" spans="1:24" s="10" customFormat="1" ht="18">
      <c r="A22" s="53">
        <v>18</v>
      </c>
      <c r="B22" s="189" t="s">
        <v>62</v>
      </c>
      <c r="C22" s="120">
        <v>39367</v>
      </c>
      <c r="D22" s="163" t="s">
        <v>96</v>
      </c>
      <c r="E22" s="163" t="s">
        <v>3</v>
      </c>
      <c r="F22" s="164">
        <v>45</v>
      </c>
      <c r="G22" s="164">
        <v>42</v>
      </c>
      <c r="H22" s="164">
        <v>3</v>
      </c>
      <c r="I22" s="136">
        <v>1140</v>
      </c>
      <c r="J22" s="165">
        <v>171</v>
      </c>
      <c r="K22" s="136">
        <v>2784</v>
      </c>
      <c r="L22" s="165">
        <v>421</v>
      </c>
      <c r="M22" s="136">
        <v>3818</v>
      </c>
      <c r="N22" s="165">
        <v>553</v>
      </c>
      <c r="O22" s="166">
        <f>I22+K22+M22</f>
        <v>7742</v>
      </c>
      <c r="P22" s="167">
        <f>J22+L22+N22</f>
        <v>1145</v>
      </c>
      <c r="Q22" s="162"/>
      <c r="R22" s="168"/>
      <c r="S22" s="136">
        <v>16494</v>
      </c>
      <c r="T22" s="129">
        <f t="shared" si="0"/>
        <v>-0.5306171941311992</v>
      </c>
      <c r="U22" s="139">
        <v>120042.5</v>
      </c>
      <c r="V22" s="162">
        <v>14783</v>
      </c>
      <c r="W22" s="191">
        <f>U22/V22</f>
        <v>8.12030710951769</v>
      </c>
      <c r="X22" s="8"/>
    </row>
    <row r="23" spans="1:24" s="10" customFormat="1" ht="18">
      <c r="A23" s="52">
        <v>19</v>
      </c>
      <c r="B23" s="127" t="s">
        <v>61</v>
      </c>
      <c r="C23" s="119">
        <v>39367</v>
      </c>
      <c r="D23" s="126" t="s">
        <v>38</v>
      </c>
      <c r="E23" s="126" t="s">
        <v>43</v>
      </c>
      <c r="F23" s="121">
        <v>21</v>
      </c>
      <c r="G23" s="121">
        <v>15</v>
      </c>
      <c r="H23" s="121">
        <v>3</v>
      </c>
      <c r="I23" s="134">
        <v>1053.5</v>
      </c>
      <c r="J23" s="158">
        <v>130</v>
      </c>
      <c r="K23" s="134">
        <v>2860.5</v>
      </c>
      <c r="L23" s="158">
        <v>361</v>
      </c>
      <c r="M23" s="134">
        <v>3301.5</v>
      </c>
      <c r="N23" s="158">
        <v>382</v>
      </c>
      <c r="O23" s="159">
        <f>I23+K23+M23</f>
        <v>7215.5</v>
      </c>
      <c r="P23" s="160">
        <f>J23+L23+N23</f>
        <v>873</v>
      </c>
      <c r="Q23" s="161">
        <f>IF(O23&lt;&gt;0,P23/G23,"")</f>
        <v>58.2</v>
      </c>
      <c r="R23" s="135">
        <f>IF(O23&lt;&gt;0,O23/P23,"")</f>
        <v>8.265177548682704</v>
      </c>
      <c r="S23" s="136">
        <v>27153.5</v>
      </c>
      <c r="T23" s="129">
        <f t="shared" si="0"/>
        <v>-0.734269983611689</v>
      </c>
      <c r="U23" s="139">
        <v>146902.5</v>
      </c>
      <c r="V23" s="162">
        <v>13605</v>
      </c>
      <c r="W23" s="148">
        <f>U23/V23</f>
        <v>10.79768467475193</v>
      </c>
      <c r="X23" s="8"/>
    </row>
    <row r="24" spans="1:24" s="10" customFormat="1" ht="18">
      <c r="A24" s="53">
        <v>20</v>
      </c>
      <c r="B24" s="189" t="s">
        <v>27</v>
      </c>
      <c r="C24" s="120">
        <v>39346</v>
      </c>
      <c r="D24" s="163" t="s">
        <v>86</v>
      </c>
      <c r="E24" s="163" t="s">
        <v>8</v>
      </c>
      <c r="F24" s="164">
        <v>58</v>
      </c>
      <c r="G24" s="164">
        <v>18</v>
      </c>
      <c r="H24" s="164">
        <v>6</v>
      </c>
      <c r="I24" s="136">
        <v>1299</v>
      </c>
      <c r="J24" s="165">
        <v>236</v>
      </c>
      <c r="K24" s="136">
        <v>2339</v>
      </c>
      <c r="L24" s="165">
        <v>439</v>
      </c>
      <c r="M24" s="136">
        <v>3121</v>
      </c>
      <c r="N24" s="165">
        <v>591</v>
      </c>
      <c r="O24" s="166">
        <f>+M24+K24+I24</f>
        <v>6759</v>
      </c>
      <c r="P24" s="167">
        <f>+N24+L24+J24</f>
        <v>1266</v>
      </c>
      <c r="Q24" s="165">
        <f>+P24/G24</f>
        <v>70.33333333333333</v>
      </c>
      <c r="R24" s="137">
        <f>+O24/P24</f>
        <v>5.338862559241706</v>
      </c>
      <c r="S24" s="136">
        <v>10499</v>
      </c>
      <c r="T24" s="129">
        <f t="shared" si="0"/>
        <v>-0.35622440232403085</v>
      </c>
      <c r="U24" s="136">
        <v>543761</v>
      </c>
      <c r="V24" s="165">
        <v>62201</v>
      </c>
      <c r="W24" s="190">
        <f>+U24/V24</f>
        <v>8.741997717078503</v>
      </c>
      <c r="X24" s="8"/>
    </row>
    <row r="25" spans="1:24" s="10" customFormat="1" ht="18">
      <c r="A25" s="52">
        <v>21</v>
      </c>
      <c r="B25" s="128" t="s">
        <v>24</v>
      </c>
      <c r="C25" s="123">
        <v>39339</v>
      </c>
      <c r="D25" s="169" t="s">
        <v>9</v>
      </c>
      <c r="E25" s="169" t="s">
        <v>40</v>
      </c>
      <c r="F25" s="124">
        <v>79</v>
      </c>
      <c r="G25" s="170">
        <v>40</v>
      </c>
      <c r="H25" s="170">
        <v>7</v>
      </c>
      <c r="I25" s="138">
        <v>1897</v>
      </c>
      <c r="J25" s="171">
        <v>347</v>
      </c>
      <c r="K25" s="138">
        <v>2370.5</v>
      </c>
      <c r="L25" s="171">
        <v>435</v>
      </c>
      <c r="M25" s="138">
        <v>2238.5</v>
      </c>
      <c r="N25" s="171">
        <v>420</v>
      </c>
      <c r="O25" s="172">
        <f>+M25+K25+I25</f>
        <v>6506</v>
      </c>
      <c r="P25" s="173">
        <f>N25+L25+J25</f>
        <v>1202</v>
      </c>
      <c r="Q25" s="161">
        <f aca="true" t="shared" si="1" ref="Q25:Q31">IF(O25&lt;&gt;0,P25/G25,"")</f>
        <v>30.05</v>
      </c>
      <c r="R25" s="135">
        <f aca="true" t="shared" si="2" ref="R25:R31">IF(O25&lt;&gt;0,O25/P25,"")</f>
        <v>5.412645590682196</v>
      </c>
      <c r="S25" s="138">
        <v>9484.5</v>
      </c>
      <c r="T25" s="129">
        <f t="shared" si="0"/>
        <v>-0.3140386947124255</v>
      </c>
      <c r="U25" s="138">
        <v>230115.5</v>
      </c>
      <c r="V25" s="171">
        <v>32634</v>
      </c>
      <c r="W25" s="148">
        <f aca="true" t="shared" si="3" ref="W25:W51">U25/V25</f>
        <v>7.051403444260587</v>
      </c>
      <c r="X25" s="8"/>
    </row>
    <row r="26" spans="1:25" s="10" customFormat="1" ht="18">
      <c r="A26" s="53">
        <v>22</v>
      </c>
      <c r="B26" s="127" t="s">
        <v>60</v>
      </c>
      <c r="C26" s="119">
        <v>39367</v>
      </c>
      <c r="D26" s="174" t="s">
        <v>90</v>
      </c>
      <c r="E26" s="174" t="s">
        <v>112</v>
      </c>
      <c r="F26" s="175">
        <v>30</v>
      </c>
      <c r="G26" s="175">
        <v>29</v>
      </c>
      <c r="H26" s="175">
        <v>3</v>
      </c>
      <c r="I26" s="141">
        <v>1121.5</v>
      </c>
      <c r="J26" s="176">
        <v>276</v>
      </c>
      <c r="K26" s="141">
        <v>2052.5</v>
      </c>
      <c r="L26" s="176">
        <v>425</v>
      </c>
      <c r="M26" s="141">
        <v>2684</v>
      </c>
      <c r="N26" s="176">
        <v>520</v>
      </c>
      <c r="O26" s="177">
        <f>I26+K26+M26</f>
        <v>5858</v>
      </c>
      <c r="P26" s="178">
        <f>J26+L26+N26</f>
        <v>1221</v>
      </c>
      <c r="Q26" s="161">
        <f t="shared" si="1"/>
        <v>42.10344827586207</v>
      </c>
      <c r="R26" s="135">
        <f t="shared" si="2"/>
        <v>4.797706797706797</v>
      </c>
      <c r="S26" s="141">
        <v>15296.5</v>
      </c>
      <c r="T26" s="129">
        <f t="shared" si="0"/>
        <v>-0.6170365769947374</v>
      </c>
      <c r="U26" s="141">
        <v>137450.5</v>
      </c>
      <c r="V26" s="176">
        <v>17198</v>
      </c>
      <c r="W26" s="148">
        <f t="shared" si="3"/>
        <v>7.992237469473195</v>
      </c>
      <c r="X26" s="8"/>
      <c r="Y26" s="8"/>
    </row>
    <row r="27" spans="1:25" s="10" customFormat="1" ht="18">
      <c r="A27" s="53">
        <v>23</v>
      </c>
      <c r="B27" s="188" t="s">
        <v>52</v>
      </c>
      <c r="C27" s="119">
        <v>39360</v>
      </c>
      <c r="D27" s="156" t="s">
        <v>77</v>
      </c>
      <c r="E27" s="156" t="s">
        <v>78</v>
      </c>
      <c r="F27" s="157">
        <v>73</v>
      </c>
      <c r="G27" s="157">
        <v>12</v>
      </c>
      <c r="H27" s="157">
        <v>4</v>
      </c>
      <c r="I27" s="134">
        <v>614</v>
      </c>
      <c r="J27" s="158">
        <v>112</v>
      </c>
      <c r="K27" s="134">
        <v>1837</v>
      </c>
      <c r="L27" s="158">
        <v>286</v>
      </c>
      <c r="M27" s="134">
        <v>2538</v>
      </c>
      <c r="N27" s="158">
        <v>383</v>
      </c>
      <c r="O27" s="159">
        <f>+I27+K27+M27</f>
        <v>4989</v>
      </c>
      <c r="P27" s="160">
        <f>+J27+L27+N27</f>
        <v>781</v>
      </c>
      <c r="Q27" s="161">
        <f t="shared" si="1"/>
        <v>65.08333333333333</v>
      </c>
      <c r="R27" s="135">
        <f t="shared" si="2"/>
        <v>6.387964148527529</v>
      </c>
      <c r="S27" s="134">
        <v>84671</v>
      </c>
      <c r="T27" s="129">
        <f t="shared" si="0"/>
        <v>-0.9410778188517911</v>
      </c>
      <c r="U27" s="134">
        <v>849020</v>
      </c>
      <c r="V27" s="158">
        <v>88568</v>
      </c>
      <c r="W27" s="148">
        <f t="shared" si="3"/>
        <v>9.586080751512961</v>
      </c>
      <c r="X27" s="8"/>
      <c r="Y27" s="8"/>
    </row>
    <row r="28" spans="1:25" s="10" customFormat="1" ht="18">
      <c r="A28" s="52">
        <v>24</v>
      </c>
      <c r="B28" s="128" t="s">
        <v>55</v>
      </c>
      <c r="C28" s="142">
        <v>39360</v>
      </c>
      <c r="D28" s="174" t="s">
        <v>113</v>
      </c>
      <c r="E28" s="174" t="s">
        <v>56</v>
      </c>
      <c r="F28" s="175">
        <v>27</v>
      </c>
      <c r="G28" s="175">
        <v>17</v>
      </c>
      <c r="H28" s="175">
        <v>4</v>
      </c>
      <c r="I28" s="141">
        <v>592</v>
      </c>
      <c r="J28" s="176">
        <v>100</v>
      </c>
      <c r="K28" s="141">
        <v>2047</v>
      </c>
      <c r="L28" s="176">
        <v>355</v>
      </c>
      <c r="M28" s="141">
        <v>2039</v>
      </c>
      <c r="N28" s="176">
        <v>348</v>
      </c>
      <c r="O28" s="177">
        <f>M28+K28+I28</f>
        <v>4678</v>
      </c>
      <c r="P28" s="178">
        <f>J28+L28+N28</f>
        <v>803</v>
      </c>
      <c r="Q28" s="161">
        <f t="shared" si="1"/>
        <v>47.23529411764706</v>
      </c>
      <c r="R28" s="135">
        <f t="shared" si="2"/>
        <v>5.825653798256538</v>
      </c>
      <c r="S28" s="143">
        <v>10768</v>
      </c>
      <c r="T28" s="129">
        <f t="shared" si="0"/>
        <v>-0.5655646359583952</v>
      </c>
      <c r="U28" s="141">
        <v>218887</v>
      </c>
      <c r="V28" s="176">
        <v>25100</v>
      </c>
      <c r="W28" s="148">
        <f t="shared" si="3"/>
        <v>8.720597609561754</v>
      </c>
      <c r="X28" s="8"/>
      <c r="Y28" s="8"/>
    </row>
    <row r="29" spans="1:25" s="10" customFormat="1" ht="18">
      <c r="A29" s="53">
        <v>25</v>
      </c>
      <c r="B29" s="127" t="s">
        <v>70</v>
      </c>
      <c r="C29" s="119">
        <v>39304</v>
      </c>
      <c r="D29" s="156" t="s">
        <v>77</v>
      </c>
      <c r="E29" s="156" t="s">
        <v>78</v>
      </c>
      <c r="F29" s="157">
        <v>165</v>
      </c>
      <c r="G29" s="157">
        <v>8</v>
      </c>
      <c r="H29" s="157">
        <v>12</v>
      </c>
      <c r="I29" s="134">
        <v>326</v>
      </c>
      <c r="J29" s="158">
        <v>50</v>
      </c>
      <c r="K29" s="134">
        <v>1698</v>
      </c>
      <c r="L29" s="158">
        <v>184</v>
      </c>
      <c r="M29" s="134">
        <v>2477</v>
      </c>
      <c r="N29" s="158">
        <v>245</v>
      </c>
      <c r="O29" s="159">
        <f>+I29+K29+M29</f>
        <v>4501</v>
      </c>
      <c r="P29" s="160">
        <f>+J29+L29+N29</f>
        <v>479</v>
      </c>
      <c r="Q29" s="161">
        <f t="shared" si="1"/>
        <v>59.875</v>
      </c>
      <c r="R29" s="135">
        <f t="shared" si="2"/>
        <v>9.396659707724426</v>
      </c>
      <c r="S29" s="134">
        <v>3014</v>
      </c>
      <c r="T29" s="129">
        <f t="shared" si="0"/>
        <v>0.493364299933643</v>
      </c>
      <c r="U29" s="134">
        <v>5120771</v>
      </c>
      <c r="V29" s="158">
        <v>679373</v>
      </c>
      <c r="W29" s="148">
        <f t="shared" si="3"/>
        <v>7.537495602562951</v>
      </c>
      <c r="X29" s="8"/>
      <c r="Y29" s="8"/>
    </row>
    <row r="30" spans="1:25" s="10" customFormat="1" ht="18">
      <c r="A30" s="52">
        <v>26</v>
      </c>
      <c r="B30" s="188" t="s">
        <v>20</v>
      </c>
      <c r="C30" s="119">
        <v>39339</v>
      </c>
      <c r="D30" s="156" t="s">
        <v>77</v>
      </c>
      <c r="E30" s="156" t="s">
        <v>78</v>
      </c>
      <c r="F30" s="157">
        <v>45</v>
      </c>
      <c r="G30" s="157">
        <v>7</v>
      </c>
      <c r="H30" s="157">
        <v>7</v>
      </c>
      <c r="I30" s="134">
        <v>612</v>
      </c>
      <c r="J30" s="158">
        <v>93</v>
      </c>
      <c r="K30" s="134">
        <v>1607</v>
      </c>
      <c r="L30" s="158">
        <v>236</v>
      </c>
      <c r="M30" s="134">
        <v>2172</v>
      </c>
      <c r="N30" s="158">
        <v>322</v>
      </c>
      <c r="O30" s="159">
        <f>+I30+K30+M30</f>
        <v>4391</v>
      </c>
      <c r="P30" s="160">
        <f>+J30+L30+N30</f>
        <v>651</v>
      </c>
      <c r="Q30" s="161">
        <f t="shared" si="1"/>
        <v>93</v>
      </c>
      <c r="R30" s="135">
        <f t="shared" si="2"/>
        <v>6.745007680491551</v>
      </c>
      <c r="S30" s="134">
        <v>1482</v>
      </c>
      <c r="T30" s="129">
        <f t="shared" si="0"/>
        <v>1.9628879892037787</v>
      </c>
      <c r="U30" s="134">
        <v>516052</v>
      </c>
      <c r="V30" s="158">
        <v>54341</v>
      </c>
      <c r="W30" s="148">
        <f t="shared" si="3"/>
        <v>9.496549566625568</v>
      </c>
      <c r="X30" s="8"/>
      <c r="Y30" s="8"/>
    </row>
    <row r="31" spans="1:25" s="10" customFormat="1" ht="18">
      <c r="A31" s="53">
        <v>27</v>
      </c>
      <c r="B31" s="188" t="s">
        <v>114</v>
      </c>
      <c r="C31" s="119">
        <v>39381</v>
      </c>
      <c r="D31" s="179" t="s">
        <v>38</v>
      </c>
      <c r="E31" s="156" t="s">
        <v>115</v>
      </c>
      <c r="F31" s="157">
        <v>2</v>
      </c>
      <c r="G31" s="157">
        <v>1</v>
      </c>
      <c r="H31" s="157">
        <v>1</v>
      </c>
      <c r="I31" s="134">
        <v>608</v>
      </c>
      <c r="J31" s="158">
        <v>68</v>
      </c>
      <c r="K31" s="134">
        <v>1350</v>
      </c>
      <c r="L31" s="158">
        <v>146</v>
      </c>
      <c r="M31" s="134">
        <v>1256</v>
      </c>
      <c r="N31" s="158">
        <v>131</v>
      </c>
      <c r="O31" s="159">
        <f aca="true" t="shared" si="4" ref="O31:P34">I31+K31+M31</f>
        <v>3214</v>
      </c>
      <c r="P31" s="160">
        <f t="shared" si="4"/>
        <v>345</v>
      </c>
      <c r="Q31" s="161">
        <f t="shared" si="1"/>
        <v>345</v>
      </c>
      <c r="R31" s="135">
        <f t="shared" si="2"/>
        <v>9.315942028985507</v>
      </c>
      <c r="S31" s="136">
        <v>0</v>
      </c>
      <c r="T31" s="129">
        <f t="shared" si="0"/>
      </c>
      <c r="U31" s="139">
        <v>13094</v>
      </c>
      <c r="V31" s="162">
        <v>1580</v>
      </c>
      <c r="W31" s="148">
        <f t="shared" si="3"/>
        <v>8.2873417721519</v>
      </c>
      <c r="X31" s="8"/>
      <c r="Y31" s="8"/>
    </row>
    <row r="32" spans="1:25" s="10" customFormat="1" ht="18">
      <c r="A32" s="52">
        <v>28</v>
      </c>
      <c r="B32" s="189" t="s">
        <v>35</v>
      </c>
      <c r="C32" s="120">
        <v>39353</v>
      </c>
      <c r="D32" s="163" t="s">
        <v>96</v>
      </c>
      <c r="E32" s="163" t="s">
        <v>36</v>
      </c>
      <c r="F32" s="164">
        <v>40</v>
      </c>
      <c r="G32" s="164">
        <v>14</v>
      </c>
      <c r="H32" s="164">
        <v>5</v>
      </c>
      <c r="I32" s="136">
        <v>507</v>
      </c>
      <c r="J32" s="165">
        <v>79</v>
      </c>
      <c r="K32" s="136">
        <v>1123</v>
      </c>
      <c r="L32" s="165">
        <v>192</v>
      </c>
      <c r="M32" s="136">
        <v>1331</v>
      </c>
      <c r="N32" s="165">
        <v>233</v>
      </c>
      <c r="O32" s="166">
        <f t="shared" si="4"/>
        <v>2961</v>
      </c>
      <c r="P32" s="167">
        <f t="shared" si="4"/>
        <v>504</v>
      </c>
      <c r="Q32" s="162"/>
      <c r="R32" s="168"/>
      <c r="S32" s="136">
        <v>6268</v>
      </c>
      <c r="T32" s="129">
        <f t="shared" si="0"/>
        <v>-0.5276005105296745</v>
      </c>
      <c r="U32" s="139">
        <v>127034.5</v>
      </c>
      <c r="V32" s="162">
        <v>15685</v>
      </c>
      <c r="W32" s="191">
        <f t="shared" si="3"/>
        <v>8.099107427478483</v>
      </c>
      <c r="X32" s="8"/>
      <c r="Y32" s="8"/>
    </row>
    <row r="33" spans="1:25" s="10" customFormat="1" ht="18">
      <c r="A33" s="53">
        <v>29</v>
      </c>
      <c r="B33" s="188" t="s">
        <v>29</v>
      </c>
      <c r="C33" s="119">
        <v>39346</v>
      </c>
      <c r="D33" s="156" t="s">
        <v>98</v>
      </c>
      <c r="E33" s="156" t="s">
        <v>16</v>
      </c>
      <c r="F33" s="157">
        <v>43</v>
      </c>
      <c r="G33" s="157">
        <v>3</v>
      </c>
      <c r="H33" s="157">
        <v>6</v>
      </c>
      <c r="I33" s="134">
        <v>420</v>
      </c>
      <c r="J33" s="158">
        <v>83</v>
      </c>
      <c r="K33" s="134">
        <v>1020</v>
      </c>
      <c r="L33" s="158">
        <v>205</v>
      </c>
      <c r="M33" s="134">
        <v>1036</v>
      </c>
      <c r="N33" s="158">
        <v>209</v>
      </c>
      <c r="O33" s="159">
        <f t="shared" si="4"/>
        <v>2476</v>
      </c>
      <c r="P33" s="160">
        <f t="shared" si="4"/>
        <v>497</v>
      </c>
      <c r="Q33" s="161">
        <f aca="true" t="shared" si="5" ref="Q33:Q39">IF(O33&lt;&gt;0,P33/G33,"")</f>
        <v>165.66666666666666</v>
      </c>
      <c r="R33" s="135">
        <f aca="true" t="shared" si="6" ref="R33:R39">IF(O33&lt;&gt;0,O33/P33,"")</f>
        <v>4.981891348088531</v>
      </c>
      <c r="S33" s="134">
        <v>1203</v>
      </c>
      <c r="T33" s="129">
        <f t="shared" si="0"/>
        <v>1.058187863674148</v>
      </c>
      <c r="U33" s="140">
        <f>71530.5+23470.5+7486+4054+7721+2476</f>
        <v>116738</v>
      </c>
      <c r="V33" s="162">
        <f>8297+2978+1360+703+1314+497</f>
        <v>15149</v>
      </c>
      <c r="W33" s="148">
        <f t="shared" si="3"/>
        <v>7.705987193874183</v>
      </c>
      <c r="X33" s="8"/>
      <c r="Y33" s="8"/>
    </row>
    <row r="34" spans="1:25" s="10" customFormat="1" ht="18">
      <c r="A34" s="53">
        <v>30</v>
      </c>
      <c r="B34" s="188" t="s">
        <v>49</v>
      </c>
      <c r="C34" s="119">
        <v>39220</v>
      </c>
      <c r="D34" s="179" t="s">
        <v>38</v>
      </c>
      <c r="E34" s="156" t="s">
        <v>43</v>
      </c>
      <c r="F34" s="157">
        <v>88</v>
      </c>
      <c r="G34" s="157">
        <v>3</v>
      </c>
      <c r="H34" s="157">
        <v>23</v>
      </c>
      <c r="I34" s="134">
        <v>480</v>
      </c>
      <c r="J34" s="158">
        <v>120</v>
      </c>
      <c r="K34" s="134">
        <v>936</v>
      </c>
      <c r="L34" s="158">
        <v>234</v>
      </c>
      <c r="M34" s="134">
        <v>936</v>
      </c>
      <c r="N34" s="158">
        <v>234</v>
      </c>
      <c r="O34" s="159">
        <f t="shared" si="4"/>
        <v>2352</v>
      </c>
      <c r="P34" s="160">
        <f t="shared" si="4"/>
        <v>588</v>
      </c>
      <c r="Q34" s="161">
        <f t="shared" si="5"/>
        <v>196</v>
      </c>
      <c r="R34" s="135">
        <f t="shared" si="6"/>
        <v>4</v>
      </c>
      <c r="S34" s="136">
        <v>2744</v>
      </c>
      <c r="T34" s="129">
        <f t="shared" si="0"/>
        <v>-0.14285714285714285</v>
      </c>
      <c r="U34" s="139">
        <v>577279.5</v>
      </c>
      <c r="V34" s="162">
        <v>84367</v>
      </c>
      <c r="W34" s="148">
        <f t="shared" si="3"/>
        <v>6.842479879573767</v>
      </c>
      <c r="X34" s="8"/>
      <c r="Y34" s="8"/>
    </row>
    <row r="35" spans="1:25" s="10" customFormat="1" ht="18">
      <c r="A35" s="52">
        <v>31</v>
      </c>
      <c r="B35" s="188" t="s">
        <v>11</v>
      </c>
      <c r="C35" s="119">
        <v>39297</v>
      </c>
      <c r="D35" s="156" t="s">
        <v>77</v>
      </c>
      <c r="E35" s="156" t="s">
        <v>4</v>
      </c>
      <c r="F35" s="157">
        <v>51</v>
      </c>
      <c r="G35" s="157">
        <v>7</v>
      </c>
      <c r="H35" s="157">
        <v>13</v>
      </c>
      <c r="I35" s="134">
        <v>542</v>
      </c>
      <c r="J35" s="158">
        <v>141</v>
      </c>
      <c r="K35" s="134">
        <v>611</v>
      </c>
      <c r="L35" s="158">
        <v>107</v>
      </c>
      <c r="M35" s="134">
        <v>1080</v>
      </c>
      <c r="N35" s="158">
        <v>191</v>
      </c>
      <c r="O35" s="159">
        <f aca="true" t="shared" si="7" ref="O35:P37">+I35+K35+M35</f>
        <v>2233</v>
      </c>
      <c r="P35" s="160">
        <f t="shared" si="7"/>
        <v>439</v>
      </c>
      <c r="Q35" s="161">
        <f t="shared" si="5"/>
        <v>62.714285714285715</v>
      </c>
      <c r="R35" s="135">
        <f t="shared" si="6"/>
        <v>5.086560364464693</v>
      </c>
      <c r="S35" s="134">
        <v>836</v>
      </c>
      <c r="T35" s="129">
        <f t="shared" si="0"/>
        <v>1.6710526315789473</v>
      </c>
      <c r="U35" s="134">
        <v>707330</v>
      </c>
      <c r="V35" s="158">
        <v>88353</v>
      </c>
      <c r="W35" s="148">
        <f t="shared" si="3"/>
        <v>8.005727026812899</v>
      </c>
      <c r="X35" s="8"/>
      <c r="Y35" s="8"/>
    </row>
    <row r="36" spans="1:25" s="10" customFormat="1" ht="18">
      <c r="A36" s="53">
        <v>32</v>
      </c>
      <c r="B36" s="188" t="s">
        <v>28</v>
      </c>
      <c r="C36" s="119">
        <v>39346</v>
      </c>
      <c r="D36" s="156" t="s">
        <v>77</v>
      </c>
      <c r="E36" s="156" t="s">
        <v>91</v>
      </c>
      <c r="F36" s="157">
        <v>66</v>
      </c>
      <c r="G36" s="157">
        <v>10</v>
      </c>
      <c r="H36" s="157">
        <v>6</v>
      </c>
      <c r="I36" s="134">
        <v>249</v>
      </c>
      <c r="J36" s="158">
        <v>43</v>
      </c>
      <c r="K36" s="134">
        <v>825</v>
      </c>
      <c r="L36" s="158">
        <v>137</v>
      </c>
      <c r="M36" s="134">
        <v>1151</v>
      </c>
      <c r="N36" s="158">
        <v>189</v>
      </c>
      <c r="O36" s="159">
        <f t="shared" si="7"/>
        <v>2225</v>
      </c>
      <c r="P36" s="160">
        <f t="shared" si="7"/>
        <v>369</v>
      </c>
      <c r="Q36" s="161">
        <f t="shared" si="5"/>
        <v>36.9</v>
      </c>
      <c r="R36" s="135">
        <f t="shared" si="6"/>
        <v>6.029810298102981</v>
      </c>
      <c r="S36" s="134">
        <v>9681</v>
      </c>
      <c r="T36" s="129">
        <f t="shared" si="0"/>
        <v>-0.77016837103605</v>
      </c>
      <c r="U36" s="134">
        <v>425933</v>
      </c>
      <c r="V36" s="158">
        <v>49252</v>
      </c>
      <c r="W36" s="148">
        <f t="shared" si="3"/>
        <v>8.648034597579795</v>
      </c>
      <c r="X36" s="8"/>
      <c r="Y36" s="8"/>
    </row>
    <row r="37" spans="1:25" s="10" customFormat="1" ht="18">
      <c r="A37" s="52">
        <v>33</v>
      </c>
      <c r="B37" s="188" t="s">
        <v>17</v>
      </c>
      <c r="C37" s="119">
        <v>39332</v>
      </c>
      <c r="D37" s="156" t="s">
        <v>77</v>
      </c>
      <c r="E37" s="156" t="s">
        <v>78</v>
      </c>
      <c r="F37" s="157">
        <v>61</v>
      </c>
      <c r="G37" s="157">
        <v>4</v>
      </c>
      <c r="H37" s="157">
        <v>8</v>
      </c>
      <c r="I37" s="134">
        <v>494</v>
      </c>
      <c r="J37" s="158">
        <v>133</v>
      </c>
      <c r="K37" s="134">
        <v>773</v>
      </c>
      <c r="L37" s="158">
        <v>191</v>
      </c>
      <c r="M37" s="134">
        <v>883</v>
      </c>
      <c r="N37" s="158">
        <v>226</v>
      </c>
      <c r="O37" s="159">
        <f t="shared" si="7"/>
        <v>2150</v>
      </c>
      <c r="P37" s="160">
        <f t="shared" si="7"/>
        <v>550</v>
      </c>
      <c r="Q37" s="161">
        <f t="shared" si="5"/>
        <v>137.5</v>
      </c>
      <c r="R37" s="135">
        <f t="shared" si="6"/>
        <v>3.909090909090909</v>
      </c>
      <c r="S37" s="134">
        <v>4904</v>
      </c>
      <c r="T37" s="129">
        <f t="shared" si="0"/>
        <v>-0.5615823817292006</v>
      </c>
      <c r="U37" s="134">
        <v>1117129</v>
      </c>
      <c r="V37" s="158">
        <v>116113</v>
      </c>
      <c r="W37" s="148">
        <f t="shared" si="3"/>
        <v>9.621050183872606</v>
      </c>
      <c r="X37" s="8"/>
      <c r="Y37" s="8"/>
    </row>
    <row r="38" spans="1:25" s="10" customFormat="1" ht="18">
      <c r="A38" s="53">
        <v>34</v>
      </c>
      <c r="B38" s="128" t="s">
        <v>116</v>
      </c>
      <c r="C38" s="120">
        <v>39164</v>
      </c>
      <c r="D38" s="180" t="s">
        <v>38</v>
      </c>
      <c r="E38" s="163" t="s">
        <v>43</v>
      </c>
      <c r="F38" s="164">
        <v>40</v>
      </c>
      <c r="G38" s="164">
        <v>3</v>
      </c>
      <c r="H38" s="164">
        <v>19</v>
      </c>
      <c r="I38" s="134">
        <v>612</v>
      </c>
      <c r="J38" s="158">
        <v>153</v>
      </c>
      <c r="K38" s="134">
        <v>720</v>
      </c>
      <c r="L38" s="158">
        <v>180</v>
      </c>
      <c r="M38" s="134">
        <v>720</v>
      </c>
      <c r="N38" s="158">
        <v>180</v>
      </c>
      <c r="O38" s="159">
        <f>I38+K38+M38</f>
        <v>2052</v>
      </c>
      <c r="P38" s="160">
        <f>J38+L38+N38</f>
        <v>513</v>
      </c>
      <c r="Q38" s="161">
        <f t="shared" si="5"/>
        <v>171</v>
      </c>
      <c r="R38" s="135">
        <f t="shared" si="6"/>
        <v>4</v>
      </c>
      <c r="S38" s="136"/>
      <c r="T38" s="129">
        <f aca="true" t="shared" si="8" ref="T38:T69">IF(S38&lt;&gt;0,-(S38-O38)/S38,"")</f>
      </c>
      <c r="U38" s="139">
        <v>259712.9</v>
      </c>
      <c r="V38" s="162">
        <v>32785</v>
      </c>
      <c r="W38" s="148">
        <f t="shared" si="3"/>
        <v>7.921698947689492</v>
      </c>
      <c r="X38" s="8"/>
      <c r="Y38" s="8"/>
    </row>
    <row r="39" spans="1:25" s="10" customFormat="1" ht="18">
      <c r="A39" s="52">
        <v>35</v>
      </c>
      <c r="B39" s="127" t="s">
        <v>117</v>
      </c>
      <c r="C39" s="119">
        <v>39318</v>
      </c>
      <c r="D39" s="126" t="s">
        <v>38</v>
      </c>
      <c r="E39" s="126" t="s">
        <v>48</v>
      </c>
      <c r="F39" s="121">
        <v>8</v>
      </c>
      <c r="G39" s="121">
        <v>5</v>
      </c>
      <c r="H39" s="121">
        <v>10</v>
      </c>
      <c r="I39" s="134">
        <v>210</v>
      </c>
      <c r="J39" s="158">
        <v>44</v>
      </c>
      <c r="K39" s="134">
        <v>929</v>
      </c>
      <c r="L39" s="158">
        <v>168</v>
      </c>
      <c r="M39" s="134">
        <v>851</v>
      </c>
      <c r="N39" s="158">
        <v>159</v>
      </c>
      <c r="O39" s="159">
        <f>I39+K39+M39</f>
        <v>1990</v>
      </c>
      <c r="P39" s="160">
        <f>J39+L39+N39</f>
        <v>371</v>
      </c>
      <c r="Q39" s="161">
        <f t="shared" si="5"/>
        <v>74.2</v>
      </c>
      <c r="R39" s="135">
        <f t="shared" si="6"/>
        <v>5.363881401617251</v>
      </c>
      <c r="S39" s="136">
        <v>1578</v>
      </c>
      <c r="T39" s="129">
        <f t="shared" si="8"/>
        <v>0.26108998732572875</v>
      </c>
      <c r="U39" s="139">
        <v>129072</v>
      </c>
      <c r="V39" s="162">
        <v>13329</v>
      </c>
      <c r="W39" s="148">
        <f t="shared" si="3"/>
        <v>9.683547152824667</v>
      </c>
      <c r="X39" s="8"/>
      <c r="Y39" s="8"/>
    </row>
    <row r="40" spans="1:25" s="10" customFormat="1" ht="18">
      <c r="A40" s="53">
        <v>36</v>
      </c>
      <c r="B40" s="189" t="s">
        <v>7</v>
      </c>
      <c r="C40" s="120">
        <v>39276</v>
      </c>
      <c r="D40" s="163" t="s">
        <v>96</v>
      </c>
      <c r="E40" s="163" t="s">
        <v>3</v>
      </c>
      <c r="F40" s="164">
        <v>40</v>
      </c>
      <c r="G40" s="164">
        <v>2</v>
      </c>
      <c r="H40" s="164">
        <v>16</v>
      </c>
      <c r="I40" s="136">
        <v>184</v>
      </c>
      <c r="J40" s="165">
        <v>33</v>
      </c>
      <c r="K40" s="136">
        <v>803</v>
      </c>
      <c r="L40" s="165">
        <v>145</v>
      </c>
      <c r="M40" s="136">
        <v>790</v>
      </c>
      <c r="N40" s="165">
        <v>147</v>
      </c>
      <c r="O40" s="166">
        <f>SUM(I40+K40+M40)</f>
        <v>1777</v>
      </c>
      <c r="P40" s="167">
        <f>SUM(J40+L40+N40)</f>
        <v>325</v>
      </c>
      <c r="Q40" s="162"/>
      <c r="R40" s="168"/>
      <c r="S40" s="136">
        <v>1142.5</v>
      </c>
      <c r="T40" s="129">
        <f t="shared" si="8"/>
        <v>0.5553610503282276</v>
      </c>
      <c r="U40" s="139">
        <v>823494</v>
      </c>
      <c r="V40" s="162">
        <v>103304</v>
      </c>
      <c r="W40" s="191">
        <f t="shared" si="3"/>
        <v>7.971559668551072</v>
      </c>
      <c r="X40" s="8"/>
      <c r="Y40" s="8"/>
    </row>
    <row r="41" spans="1:25" s="10" customFormat="1" ht="18">
      <c r="A41" s="52">
        <v>37</v>
      </c>
      <c r="B41" s="194" t="s">
        <v>118</v>
      </c>
      <c r="C41" s="142">
        <v>39094</v>
      </c>
      <c r="D41" s="174" t="s">
        <v>38</v>
      </c>
      <c r="E41" s="174" t="s">
        <v>43</v>
      </c>
      <c r="F41" s="175">
        <v>43</v>
      </c>
      <c r="G41" s="175">
        <v>4</v>
      </c>
      <c r="H41" s="175">
        <v>27</v>
      </c>
      <c r="I41" s="134">
        <v>288</v>
      </c>
      <c r="J41" s="158">
        <v>64</v>
      </c>
      <c r="K41" s="134">
        <v>711</v>
      </c>
      <c r="L41" s="158">
        <v>139</v>
      </c>
      <c r="M41" s="134">
        <v>706</v>
      </c>
      <c r="N41" s="158">
        <v>137</v>
      </c>
      <c r="O41" s="159">
        <f>I41+K41+M41</f>
        <v>1705</v>
      </c>
      <c r="P41" s="160">
        <f>J41+L41+N41</f>
        <v>340</v>
      </c>
      <c r="Q41" s="161">
        <f>IF(O41&lt;&gt;0,P41/G41,"")</f>
        <v>85</v>
      </c>
      <c r="R41" s="135">
        <f>IF(O41&lt;&gt;0,O41/P41,"")</f>
        <v>5.014705882352941</v>
      </c>
      <c r="S41" s="136"/>
      <c r="T41" s="129">
        <f t="shared" si="8"/>
      </c>
      <c r="U41" s="139">
        <v>442481.5</v>
      </c>
      <c r="V41" s="162">
        <v>67593</v>
      </c>
      <c r="W41" s="148">
        <f t="shared" si="3"/>
        <v>6.546262186912846</v>
      </c>
      <c r="X41" s="8"/>
      <c r="Y41" s="8"/>
    </row>
    <row r="42" spans="1:25" s="10" customFormat="1" ht="18">
      <c r="A42" s="53">
        <v>38</v>
      </c>
      <c r="B42" s="188" t="s">
        <v>0</v>
      </c>
      <c r="C42" s="119">
        <v>39325</v>
      </c>
      <c r="D42" s="156" t="s">
        <v>77</v>
      </c>
      <c r="E42" s="156" t="s">
        <v>10</v>
      </c>
      <c r="F42" s="157">
        <v>66</v>
      </c>
      <c r="G42" s="157">
        <v>7</v>
      </c>
      <c r="H42" s="157">
        <v>9</v>
      </c>
      <c r="I42" s="134">
        <v>349</v>
      </c>
      <c r="J42" s="158">
        <v>143</v>
      </c>
      <c r="K42" s="134">
        <v>627</v>
      </c>
      <c r="L42" s="158">
        <v>235</v>
      </c>
      <c r="M42" s="134">
        <v>703</v>
      </c>
      <c r="N42" s="158">
        <v>211</v>
      </c>
      <c r="O42" s="159">
        <f>+I42+K42+M42</f>
        <v>1679</v>
      </c>
      <c r="P42" s="160">
        <f>+J42+L42+N42</f>
        <v>589</v>
      </c>
      <c r="Q42" s="161">
        <f>IF(O42&lt;&gt;0,P42/G42,"")</f>
        <v>84.14285714285714</v>
      </c>
      <c r="R42" s="135">
        <f>IF(O42&lt;&gt;0,O42/P42,"")</f>
        <v>2.8505942275042444</v>
      </c>
      <c r="S42" s="134">
        <v>7023</v>
      </c>
      <c r="T42" s="129">
        <f t="shared" si="8"/>
        <v>-0.7609283781859604</v>
      </c>
      <c r="U42" s="134">
        <v>1267952</v>
      </c>
      <c r="V42" s="158">
        <v>156127</v>
      </c>
      <c r="W42" s="148">
        <f t="shared" si="3"/>
        <v>8.121285876241778</v>
      </c>
      <c r="X42" s="8"/>
      <c r="Y42" s="8"/>
    </row>
    <row r="43" spans="1:25" s="10" customFormat="1" ht="18">
      <c r="A43" s="52">
        <v>39</v>
      </c>
      <c r="B43" s="189" t="s">
        <v>37</v>
      </c>
      <c r="C43" s="120">
        <v>39353</v>
      </c>
      <c r="D43" s="163" t="s">
        <v>38</v>
      </c>
      <c r="E43" s="163" t="s">
        <v>39</v>
      </c>
      <c r="F43" s="164">
        <v>11</v>
      </c>
      <c r="G43" s="164">
        <v>5</v>
      </c>
      <c r="H43" s="164">
        <v>5</v>
      </c>
      <c r="I43" s="134">
        <v>273</v>
      </c>
      <c r="J43" s="158">
        <v>59</v>
      </c>
      <c r="K43" s="134">
        <v>621</v>
      </c>
      <c r="L43" s="158">
        <v>112</v>
      </c>
      <c r="M43" s="134">
        <v>703</v>
      </c>
      <c r="N43" s="158">
        <v>124</v>
      </c>
      <c r="O43" s="159">
        <f>I43+K43+M43</f>
        <v>1597</v>
      </c>
      <c r="P43" s="160">
        <f>J43+L43+N43</f>
        <v>295</v>
      </c>
      <c r="Q43" s="161">
        <f>IF(O43&lt;&gt;0,P43/G43,"")</f>
        <v>59</v>
      </c>
      <c r="R43" s="135">
        <f>IF(O43&lt;&gt;0,O43/P43,"")</f>
        <v>5.4135593220338984</v>
      </c>
      <c r="S43" s="136">
        <v>1440</v>
      </c>
      <c r="T43" s="129">
        <f t="shared" si="8"/>
        <v>0.10902777777777778</v>
      </c>
      <c r="U43" s="139">
        <v>79304.5</v>
      </c>
      <c r="V43" s="162">
        <v>7016</v>
      </c>
      <c r="W43" s="148">
        <f t="shared" si="3"/>
        <v>11.303377993158495</v>
      </c>
      <c r="X43" s="8"/>
      <c r="Y43" s="8"/>
    </row>
    <row r="44" spans="1:25" s="10" customFormat="1" ht="18">
      <c r="A44" s="53">
        <v>40</v>
      </c>
      <c r="B44" s="128" t="s">
        <v>22</v>
      </c>
      <c r="C44" s="142">
        <v>39339</v>
      </c>
      <c r="D44" s="174" t="s">
        <v>113</v>
      </c>
      <c r="E44" s="174" t="s">
        <v>23</v>
      </c>
      <c r="F44" s="175">
        <v>25</v>
      </c>
      <c r="G44" s="175">
        <v>6</v>
      </c>
      <c r="H44" s="175">
        <v>7</v>
      </c>
      <c r="I44" s="141">
        <v>343</v>
      </c>
      <c r="J44" s="176">
        <v>51</v>
      </c>
      <c r="K44" s="141">
        <v>586</v>
      </c>
      <c r="L44" s="176">
        <v>84</v>
      </c>
      <c r="M44" s="141">
        <v>526</v>
      </c>
      <c r="N44" s="176">
        <v>86</v>
      </c>
      <c r="O44" s="177">
        <f>M44+K44+I44</f>
        <v>1455</v>
      </c>
      <c r="P44" s="178">
        <f>J44+L44+N44</f>
        <v>221</v>
      </c>
      <c r="Q44" s="161">
        <f>IF(O44&lt;&gt;0,P44/G44,"")</f>
        <v>36.833333333333336</v>
      </c>
      <c r="R44" s="135">
        <f>IF(O44&lt;&gt;0,O44/P44,"")</f>
        <v>6.583710407239819</v>
      </c>
      <c r="S44" s="143">
        <v>3496</v>
      </c>
      <c r="T44" s="129">
        <f t="shared" si="8"/>
        <v>-0.5838100686498856</v>
      </c>
      <c r="U44" s="141">
        <v>272775</v>
      </c>
      <c r="V44" s="176">
        <v>27783</v>
      </c>
      <c r="W44" s="148">
        <f t="shared" si="3"/>
        <v>9.818054205809307</v>
      </c>
      <c r="X44" s="8"/>
      <c r="Y44" s="8"/>
    </row>
    <row r="45" spans="1:25" s="10" customFormat="1" ht="18">
      <c r="A45" s="52">
        <v>41</v>
      </c>
      <c r="B45" s="189" t="s">
        <v>15</v>
      </c>
      <c r="C45" s="120">
        <v>39325</v>
      </c>
      <c r="D45" s="163" t="s">
        <v>25</v>
      </c>
      <c r="E45" s="163" t="s">
        <v>25</v>
      </c>
      <c r="F45" s="164">
        <v>41</v>
      </c>
      <c r="G45" s="164">
        <v>4</v>
      </c>
      <c r="H45" s="164">
        <v>9</v>
      </c>
      <c r="I45" s="136">
        <v>185</v>
      </c>
      <c r="J45" s="165">
        <v>32</v>
      </c>
      <c r="K45" s="136">
        <v>512</v>
      </c>
      <c r="L45" s="165">
        <v>93</v>
      </c>
      <c r="M45" s="136">
        <v>669</v>
      </c>
      <c r="N45" s="165">
        <v>121</v>
      </c>
      <c r="O45" s="166">
        <f>SUM(I45+K45+M45)</f>
        <v>1366</v>
      </c>
      <c r="P45" s="167">
        <f>SUM(J45+L45+N45)</f>
        <v>246</v>
      </c>
      <c r="Q45" s="162"/>
      <c r="R45" s="168"/>
      <c r="S45" s="136">
        <v>3213.5</v>
      </c>
      <c r="T45" s="129">
        <f t="shared" si="8"/>
        <v>-0.5749183133654894</v>
      </c>
      <c r="U45" s="136">
        <v>423261.5</v>
      </c>
      <c r="V45" s="165">
        <v>57788</v>
      </c>
      <c r="W45" s="191">
        <f t="shared" si="3"/>
        <v>7.324383955146398</v>
      </c>
      <c r="X45" s="8"/>
      <c r="Y45" s="8"/>
    </row>
    <row r="46" spans="1:25" s="10" customFormat="1" ht="18">
      <c r="A46" s="52">
        <v>42</v>
      </c>
      <c r="B46" s="127" t="s">
        <v>44</v>
      </c>
      <c r="C46" s="119">
        <v>39353</v>
      </c>
      <c r="D46" s="126" t="s">
        <v>89</v>
      </c>
      <c r="E46" s="126" t="s">
        <v>89</v>
      </c>
      <c r="F46" s="121">
        <v>1</v>
      </c>
      <c r="G46" s="121">
        <v>1</v>
      </c>
      <c r="H46" s="121">
        <v>5</v>
      </c>
      <c r="I46" s="134">
        <v>189</v>
      </c>
      <c r="J46" s="158">
        <v>22</v>
      </c>
      <c r="K46" s="134">
        <v>439</v>
      </c>
      <c r="L46" s="158">
        <v>53</v>
      </c>
      <c r="M46" s="134">
        <v>542</v>
      </c>
      <c r="N46" s="158">
        <v>64</v>
      </c>
      <c r="O46" s="159">
        <f>+I46+K46+M46</f>
        <v>1170</v>
      </c>
      <c r="P46" s="160">
        <f>+J46+L46+N46</f>
        <v>139</v>
      </c>
      <c r="Q46" s="161">
        <f aca="true" t="shared" si="9" ref="Q46:Q51">IF(O46&lt;&gt;0,P46/G46,"")</f>
        <v>139</v>
      </c>
      <c r="R46" s="135">
        <f aca="true" t="shared" si="10" ref="R46:R51">IF(O46&lt;&gt;0,O46/P46,"")</f>
        <v>8.417266187050359</v>
      </c>
      <c r="S46" s="134">
        <v>1666</v>
      </c>
      <c r="T46" s="129">
        <f t="shared" si="8"/>
        <v>-0.297719087635054</v>
      </c>
      <c r="U46" s="134">
        <v>20753</v>
      </c>
      <c r="V46" s="158">
        <v>1600</v>
      </c>
      <c r="W46" s="148">
        <f t="shared" si="3"/>
        <v>12.970625</v>
      </c>
      <c r="X46" s="8"/>
      <c r="Y46" s="8"/>
    </row>
    <row r="47" spans="1:25" s="10" customFormat="1" ht="18">
      <c r="A47" s="53">
        <v>43</v>
      </c>
      <c r="B47" s="188" t="s">
        <v>30</v>
      </c>
      <c r="C47" s="119">
        <v>39318</v>
      </c>
      <c r="D47" s="156" t="s">
        <v>77</v>
      </c>
      <c r="E47" s="156" t="s">
        <v>4</v>
      </c>
      <c r="F47" s="157">
        <v>60</v>
      </c>
      <c r="G47" s="157">
        <v>4</v>
      </c>
      <c r="H47" s="157">
        <v>10</v>
      </c>
      <c r="I47" s="134">
        <v>256</v>
      </c>
      <c r="J47" s="158">
        <v>48</v>
      </c>
      <c r="K47" s="134">
        <v>273</v>
      </c>
      <c r="L47" s="158">
        <v>53</v>
      </c>
      <c r="M47" s="134">
        <v>420</v>
      </c>
      <c r="N47" s="158">
        <v>84</v>
      </c>
      <c r="O47" s="159">
        <f>+I47+K47+M47</f>
        <v>949</v>
      </c>
      <c r="P47" s="160">
        <f>+J47+L47+N47</f>
        <v>185</v>
      </c>
      <c r="Q47" s="161">
        <f t="shared" si="9"/>
        <v>46.25</v>
      </c>
      <c r="R47" s="135">
        <f t="shared" si="10"/>
        <v>5.129729729729729</v>
      </c>
      <c r="S47" s="134">
        <v>4736</v>
      </c>
      <c r="T47" s="129">
        <f t="shared" si="8"/>
        <v>-0.7996199324324325</v>
      </c>
      <c r="U47" s="134">
        <v>1030859</v>
      </c>
      <c r="V47" s="158">
        <v>128859</v>
      </c>
      <c r="W47" s="148">
        <f t="shared" si="3"/>
        <v>7.999899114536043</v>
      </c>
      <c r="X47" s="8"/>
      <c r="Y47" s="8"/>
    </row>
    <row r="48" spans="1:25" s="10" customFormat="1" ht="18">
      <c r="A48" s="52">
        <v>44</v>
      </c>
      <c r="B48" s="128" t="s">
        <v>41</v>
      </c>
      <c r="C48" s="142">
        <v>39353</v>
      </c>
      <c r="D48" s="174" t="s">
        <v>113</v>
      </c>
      <c r="E48" s="174" t="s">
        <v>1</v>
      </c>
      <c r="F48" s="175">
        <v>10</v>
      </c>
      <c r="G48" s="175">
        <v>3</v>
      </c>
      <c r="H48" s="175">
        <v>5</v>
      </c>
      <c r="I48" s="141">
        <v>175</v>
      </c>
      <c r="J48" s="176">
        <v>31</v>
      </c>
      <c r="K48" s="141">
        <v>391</v>
      </c>
      <c r="L48" s="176">
        <v>66</v>
      </c>
      <c r="M48" s="141">
        <v>313</v>
      </c>
      <c r="N48" s="176">
        <v>52</v>
      </c>
      <c r="O48" s="177">
        <f>M48+K48+I48</f>
        <v>879</v>
      </c>
      <c r="P48" s="178">
        <f>J48+L48+N48</f>
        <v>149</v>
      </c>
      <c r="Q48" s="161">
        <f t="shared" si="9"/>
        <v>49.666666666666664</v>
      </c>
      <c r="R48" s="135">
        <f t="shared" si="10"/>
        <v>5.899328859060403</v>
      </c>
      <c r="S48" s="141">
        <v>1152</v>
      </c>
      <c r="T48" s="129">
        <f t="shared" si="8"/>
        <v>-0.23697916666666666</v>
      </c>
      <c r="U48" s="141">
        <v>52259</v>
      </c>
      <c r="V48" s="176">
        <v>5122</v>
      </c>
      <c r="W48" s="148">
        <f t="shared" si="3"/>
        <v>10.202850449043343</v>
      </c>
      <c r="X48" s="8"/>
      <c r="Y48" s="8"/>
    </row>
    <row r="49" spans="1:25" s="10" customFormat="1" ht="18">
      <c r="A49" s="53">
        <v>45</v>
      </c>
      <c r="B49" s="188" t="s">
        <v>19</v>
      </c>
      <c r="C49" s="119">
        <v>39332</v>
      </c>
      <c r="D49" s="156" t="s">
        <v>77</v>
      </c>
      <c r="E49" s="156" t="s">
        <v>10</v>
      </c>
      <c r="F49" s="157">
        <v>58</v>
      </c>
      <c r="G49" s="157">
        <v>2</v>
      </c>
      <c r="H49" s="157">
        <v>8</v>
      </c>
      <c r="I49" s="134">
        <v>162</v>
      </c>
      <c r="J49" s="158">
        <v>46</v>
      </c>
      <c r="K49" s="134">
        <v>355</v>
      </c>
      <c r="L49" s="158">
        <v>79</v>
      </c>
      <c r="M49" s="134">
        <v>279</v>
      </c>
      <c r="N49" s="158">
        <v>74</v>
      </c>
      <c r="O49" s="159">
        <f>+I49+K49+M49</f>
        <v>796</v>
      </c>
      <c r="P49" s="160">
        <f>+J49+L49+N49</f>
        <v>199</v>
      </c>
      <c r="Q49" s="161">
        <f t="shared" si="9"/>
        <v>99.5</v>
      </c>
      <c r="R49" s="135">
        <f t="shared" si="10"/>
        <v>4</v>
      </c>
      <c r="S49" s="134">
        <v>304</v>
      </c>
      <c r="T49" s="129">
        <f t="shared" si="8"/>
        <v>1.618421052631579</v>
      </c>
      <c r="U49" s="134">
        <v>253613</v>
      </c>
      <c r="V49" s="158">
        <v>31566</v>
      </c>
      <c r="W49" s="148">
        <f t="shared" si="3"/>
        <v>8.034372426028005</v>
      </c>
      <c r="X49" s="8"/>
      <c r="Y49" s="8"/>
    </row>
    <row r="50" spans="1:25" s="10" customFormat="1" ht="18">
      <c r="A50" s="52">
        <v>46</v>
      </c>
      <c r="B50" s="127" t="s">
        <v>119</v>
      </c>
      <c r="C50" s="119">
        <v>39346</v>
      </c>
      <c r="D50" s="174" t="s">
        <v>90</v>
      </c>
      <c r="E50" s="174" t="s">
        <v>31</v>
      </c>
      <c r="F50" s="175">
        <v>30</v>
      </c>
      <c r="G50" s="175">
        <v>17</v>
      </c>
      <c r="H50" s="175">
        <v>6</v>
      </c>
      <c r="I50" s="141">
        <v>137.5</v>
      </c>
      <c r="J50" s="176">
        <v>34</v>
      </c>
      <c r="K50" s="141">
        <v>257</v>
      </c>
      <c r="L50" s="176">
        <v>63</v>
      </c>
      <c r="M50" s="141">
        <v>361</v>
      </c>
      <c r="N50" s="176">
        <v>82</v>
      </c>
      <c r="O50" s="177">
        <f>I50+K50+M50</f>
        <v>755.5</v>
      </c>
      <c r="P50" s="178">
        <f>J50+L50+N50</f>
        <v>179</v>
      </c>
      <c r="Q50" s="161">
        <f t="shared" si="9"/>
        <v>10.529411764705882</v>
      </c>
      <c r="R50" s="135">
        <f t="shared" si="10"/>
        <v>4.220670391061453</v>
      </c>
      <c r="S50" s="141">
        <v>4903</v>
      </c>
      <c r="T50" s="129">
        <f t="shared" si="8"/>
        <v>-0.8459106669386091</v>
      </c>
      <c r="U50" s="141">
        <v>85979.5</v>
      </c>
      <c r="V50" s="176">
        <v>11688</v>
      </c>
      <c r="W50" s="148">
        <f t="shared" si="3"/>
        <v>7.356220054757015</v>
      </c>
      <c r="X50" s="8"/>
      <c r="Y50" s="8"/>
    </row>
    <row r="51" spans="1:25" s="10" customFormat="1" ht="18">
      <c r="A51" s="53">
        <v>47</v>
      </c>
      <c r="B51" s="128" t="s">
        <v>120</v>
      </c>
      <c r="C51" s="142">
        <v>39276</v>
      </c>
      <c r="D51" s="174" t="s">
        <v>113</v>
      </c>
      <c r="E51" s="174" t="s">
        <v>121</v>
      </c>
      <c r="F51" s="175">
        <v>26</v>
      </c>
      <c r="G51" s="175">
        <v>1</v>
      </c>
      <c r="H51" s="175">
        <v>13</v>
      </c>
      <c r="I51" s="141">
        <v>220</v>
      </c>
      <c r="J51" s="176">
        <v>44</v>
      </c>
      <c r="K51" s="141">
        <v>220</v>
      </c>
      <c r="L51" s="176">
        <v>44</v>
      </c>
      <c r="M51" s="141">
        <v>220</v>
      </c>
      <c r="N51" s="176">
        <v>44</v>
      </c>
      <c r="O51" s="177">
        <f>M51+K51+I51</f>
        <v>660</v>
      </c>
      <c r="P51" s="178">
        <f>J51+L51+N51</f>
        <v>132</v>
      </c>
      <c r="Q51" s="161">
        <f t="shared" si="9"/>
        <v>132</v>
      </c>
      <c r="R51" s="135">
        <f t="shared" si="10"/>
        <v>5</v>
      </c>
      <c r="S51" s="143"/>
      <c r="T51" s="129">
        <f t="shared" si="8"/>
      </c>
      <c r="U51" s="141">
        <v>318894</v>
      </c>
      <c r="V51" s="176">
        <v>32524</v>
      </c>
      <c r="W51" s="148">
        <f t="shared" si="3"/>
        <v>9.804882548272046</v>
      </c>
      <c r="X51" s="8"/>
      <c r="Y51" s="8"/>
    </row>
    <row r="52" spans="1:25" s="10" customFormat="1" ht="18">
      <c r="A52" s="52">
        <v>48</v>
      </c>
      <c r="B52" s="189" t="s">
        <v>122</v>
      </c>
      <c r="C52" s="120">
        <v>38779</v>
      </c>
      <c r="D52" s="163" t="s">
        <v>86</v>
      </c>
      <c r="E52" s="163" t="s">
        <v>87</v>
      </c>
      <c r="F52" s="164">
        <v>72</v>
      </c>
      <c r="G52" s="164">
        <v>1</v>
      </c>
      <c r="H52" s="164">
        <v>50</v>
      </c>
      <c r="I52" s="136"/>
      <c r="J52" s="165"/>
      <c r="K52" s="136">
        <v>305</v>
      </c>
      <c r="L52" s="165">
        <v>25</v>
      </c>
      <c r="M52" s="136">
        <v>226</v>
      </c>
      <c r="N52" s="165">
        <v>18</v>
      </c>
      <c r="O52" s="166">
        <f>+M52+K52+I52</f>
        <v>531</v>
      </c>
      <c r="P52" s="167">
        <f>+N52+L52+J52</f>
        <v>43</v>
      </c>
      <c r="Q52" s="165">
        <f>+P52/G52</f>
        <v>43</v>
      </c>
      <c r="R52" s="137">
        <f>+O52/P52</f>
        <v>12.348837209302326</v>
      </c>
      <c r="S52" s="136"/>
      <c r="T52" s="129">
        <f t="shared" si="8"/>
      </c>
      <c r="U52" s="136">
        <v>978202</v>
      </c>
      <c r="V52" s="165">
        <v>145946</v>
      </c>
      <c r="W52" s="190">
        <f>+U52/V52</f>
        <v>6.70249270278048</v>
      </c>
      <c r="X52" s="8"/>
      <c r="Y52" s="8"/>
    </row>
    <row r="53" spans="1:25" s="10" customFormat="1" ht="18">
      <c r="A53" s="53">
        <v>49</v>
      </c>
      <c r="B53" s="127" t="s">
        <v>42</v>
      </c>
      <c r="C53" s="119">
        <v>39332</v>
      </c>
      <c r="D53" s="126" t="s">
        <v>38</v>
      </c>
      <c r="E53" s="126" t="s">
        <v>43</v>
      </c>
      <c r="F53" s="121">
        <v>23</v>
      </c>
      <c r="G53" s="121">
        <v>3</v>
      </c>
      <c r="H53" s="121">
        <v>8</v>
      </c>
      <c r="I53" s="134">
        <v>83</v>
      </c>
      <c r="J53" s="158">
        <v>16</v>
      </c>
      <c r="K53" s="134">
        <v>165</v>
      </c>
      <c r="L53" s="158">
        <v>32</v>
      </c>
      <c r="M53" s="134">
        <v>249</v>
      </c>
      <c r="N53" s="158">
        <v>48</v>
      </c>
      <c r="O53" s="159">
        <f>I53+K53+M53</f>
        <v>497</v>
      </c>
      <c r="P53" s="160">
        <f>J53+L53+N53</f>
        <v>96</v>
      </c>
      <c r="Q53" s="161">
        <f>IF(O53&lt;&gt;0,P53/G53,"")</f>
        <v>32</v>
      </c>
      <c r="R53" s="135">
        <f>IF(O53&lt;&gt;0,O53/P53,"")</f>
        <v>5.177083333333333</v>
      </c>
      <c r="S53" s="136">
        <v>2648</v>
      </c>
      <c r="T53" s="129">
        <f t="shared" si="8"/>
        <v>-0.8123111782477341</v>
      </c>
      <c r="U53" s="139">
        <v>227650</v>
      </c>
      <c r="V53" s="162">
        <v>25022</v>
      </c>
      <c r="W53" s="148">
        <f>U53/V53</f>
        <v>9.097993765486372</v>
      </c>
      <c r="X53" s="8"/>
      <c r="Y53" s="8"/>
    </row>
    <row r="54" spans="1:25" s="10" customFormat="1" ht="18">
      <c r="A54" s="52">
        <v>50</v>
      </c>
      <c r="B54" s="189" t="s">
        <v>85</v>
      </c>
      <c r="C54" s="120">
        <v>39248</v>
      </c>
      <c r="D54" s="163" t="s">
        <v>86</v>
      </c>
      <c r="E54" s="163" t="s">
        <v>95</v>
      </c>
      <c r="F54" s="164">
        <v>160</v>
      </c>
      <c r="G54" s="164">
        <v>4</v>
      </c>
      <c r="H54" s="164">
        <v>8</v>
      </c>
      <c r="I54" s="136">
        <v>61</v>
      </c>
      <c r="J54" s="165">
        <v>15</v>
      </c>
      <c r="K54" s="136">
        <v>166</v>
      </c>
      <c r="L54" s="165">
        <v>32</v>
      </c>
      <c r="M54" s="136">
        <v>246</v>
      </c>
      <c r="N54" s="165">
        <v>44</v>
      </c>
      <c r="O54" s="166">
        <f>+M54+K54+I54</f>
        <v>473</v>
      </c>
      <c r="P54" s="167">
        <f>+N54+L54+J54</f>
        <v>91</v>
      </c>
      <c r="Q54" s="165">
        <f>+P54/G54</f>
        <v>22.75</v>
      </c>
      <c r="R54" s="137">
        <f>+O54/P54</f>
        <v>5.197802197802198</v>
      </c>
      <c r="S54" s="136">
        <v>998</v>
      </c>
      <c r="T54" s="129">
        <f t="shared" si="8"/>
        <v>-0.5260521042084169</v>
      </c>
      <c r="U54" s="136">
        <v>4872731</v>
      </c>
      <c r="V54" s="165">
        <v>660262</v>
      </c>
      <c r="W54" s="190">
        <f>+U54/V54</f>
        <v>7.379996122751272</v>
      </c>
      <c r="X54" s="8"/>
      <c r="Y54" s="8"/>
    </row>
    <row r="55" spans="1:25" s="10" customFormat="1" ht="18">
      <c r="A55" s="53">
        <v>51</v>
      </c>
      <c r="B55" s="189" t="s">
        <v>123</v>
      </c>
      <c r="C55" s="120">
        <v>39227</v>
      </c>
      <c r="D55" s="163" t="s">
        <v>86</v>
      </c>
      <c r="E55" s="163" t="s">
        <v>87</v>
      </c>
      <c r="F55" s="164">
        <v>216</v>
      </c>
      <c r="G55" s="164">
        <v>1</v>
      </c>
      <c r="H55" s="164">
        <v>23</v>
      </c>
      <c r="I55" s="136">
        <v>150</v>
      </c>
      <c r="J55" s="165">
        <v>30</v>
      </c>
      <c r="K55" s="136">
        <v>90</v>
      </c>
      <c r="L55" s="165">
        <v>18</v>
      </c>
      <c r="M55" s="136">
        <v>65</v>
      </c>
      <c r="N55" s="165">
        <v>13</v>
      </c>
      <c r="O55" s="166">
        <f>+M55+K55+I55</f>
        <v>305</v>
      </c>
      <c r="P55" s="167">
        <f>+N55+L55+J55</f>
        <v>61</v>
      </c>
      <c r="Q55" s="165">
        <f>+P55/G55</f>
        <v>61</v>
      </c>
      <c r="R55" s="137">
        <f>+O55/P55</f>
        <v>5</v>
      </c>
      <c r="S55" s="136"/>
      <c r="T55" s="129">
        <f t="shared" si="8"/>
      </c>
      <c r="U55" s="136">
        <v>7399344</v>
      </c>
      <c r="V55" s="165">
        <v>969687</v>
      </c>
      <c r="W55" s="190">
        <f>+U55/V55</f>
        <v>7.630651952640388</v>
      </c>
      <c r="X55" s="8"/>
      <c r="Y55" s="8"/>
    </row>
    <row r="56" spans="1:25" s="10" customFormat="1" ht="18">
      <c r="A56" s="52">
        <v>52</v>
      </c>
      <c r="B56" s="127" t="s">
        <v>45</v>
      </c>
      <c r="C56" s="119">
        <v>39290</v>
      </c>
      <c r="D56" s="126" t="s">
        <v>38</v>
      </c>
      <c r="E56" s="126" t="s">
        <v>46</v>
      </c>
      <c r="F56" s="121">
        <v>10</v>
      </c>
      <c r="G56" s="121">
        <v>1</v>
      </c>
      <c r="H56" s="121">
        <v>14</v>
      </c>
      <c r="I56" s="134">
        <v>42</v>
      </c>
      <c r="J56" s="158">
        <v>7</v>
      </c>
      <c r="K56" s="134">
        <v>36</v>
      </c>
      <c r="L56" s="158">
        <v>6</v>
      </c>
      <c r="M56" s="134">
        <v>178</v>
      </c>
      <c r="N56" s="158">
        <v>29</v>
      </c>
      <c r="O56" s="159">
        <f aca="true" t="shared" si="11" ref="O56:P58">I56+K56+M56</f>
        <v>256</v>
      </c>
      <c r="P56" s="160">
        <f t="shared" si="11"/>
        <v>42</v>
      </c>
      <c r="Q56" s="161">
        <f>IF(O56&lt;&gt;0,P56/G56,"")</f>
        <v>42</v>
      </c>
      <c r="R56" s="135">
        <f>IF(O56&lt;&gt;0,O56/P56,"")</f>
        <v>6.095238095238095</v>
      </c>
      <c r="S56" s="136">
        <v>527</v>
      </c>
      <c r="T56" s="129">
        <f t="shared" si="8"/>
        <v>-0.5142314990512334</v>
      </c>
      <c r="U56" s="139">
        <v>89643</v>
      </c>
      <c r="V56" s="162">
        <v>11757</v>
      </c>
      <c r="W56" s="148">
        <f>U56/V56</f>
        <v>7.6246491451901</v>
      </c>
      <c r="X56" s="8"/>
      <c r="Y56" s="8"/>
    </row>
    <row r="57" spans="1:25" s="10" customFormat="1" ht="18">
      <c r="A57" s="53">
        <v>53</v>
      </c>
      <c r="B57" s="188" t="s">
        <v>50</v>
      </c>
      <c r="C57" s="119">
        <v>39332</v>
      </c>
      <c r="D57" s="156" t="s">
        <v>38</v>
      </c>
      <c r="E57" s="156" t="s">
        <v>39</v>
      </c>
      <c r="F57" s="157">
        <v>2</v>
      </c>
      <c r="G57" s="157">
        <v>1</v>
      </c>
      <c r="H57" s="157">
        <v>8</v>
      </c>
      <c r="I57" s="134">
        <v>35</v>
      </c>
      <c r="J57" s="158">
        <v>5</v>
      </c>
      <c r="K57" s="134">
        <v>63</v>
      </c>
      <c r="L57" s="158">
        <v>9</v>
      </c>
      <c r="M57" s="134">
        <v>119</v>
      </c>
      <c r="N57" s="158">
        <v>17</v>
      </c>
      <c r="O57" s="159">
        <f t="shared" si="11"/>
        <v>217</v>
      </c>
      <c r="P57" s="160">
        <f t="shared" si="11"/>
        <v>31</v>
      </c>
      <c r="Q57" s="161">
        <f>IF(O57&lt;&gt;0,P57/G57,"")</f>
        <v>31</v>
      </c>
      <c r="R57" s="135">
        <f>IF(O57&lt;&gt;0,O57/P57,"")</f>
        <v>7</v>
      </c>
      <c r="S57" s="136">
        <v>492</v>
      </c>
      <c r="T57" s="129">
        <f t="shared" si="8"/>
        <v>-0.5589430894308943</v>
      </c>
      <c r="U57" s="139">
        <v>17548</v>
      </c>
      <c r="V57" s="162">
        <v>2373</v>
      </c>
      <c r="W57" s="148">
        <f>U57/V57</f>
        <v>7.3948588284871475</v>
      </c>
      <c r="X57" s="8"/>
      <c r="Y57" s="8"/>
    </row>
    <row r="58" spans="1:25" s="10" customFormat="1" ht="18">
      <c r="A58" s="52">
        <v>54</v>
      </c>
      <c r="B58" s="188" t="s">
        <v>13</v>
      </c>
      <c r="C58" s="119">
        <v>39318</v>
      </c>
      <c r="D58" s="156" t="s">
        <v>98</v>
      </c>
      <c r="E58" s="156" t="s">
        <v>14</v>
      </c>
      <c r="F58" s="157">
        <v>56</v>
      </c>
      <c r="G58" s="157">
        <v>2</v>
      </c>
      <c r="H58" s="157">
        <v>10</v>
      </c>
      <c r="I58" s="134">
        <v>25</v>
      </c>
      <c r="J58" s="158">
        <v>4</v>
      </c>
      <c r="K58" s="134">
        <v>65</v>
      </c>
      <c r="L58" s="158">
        <v>10</v>
      </c>
      <c r="M58" s="134">
        <v>99</v>
      </c>
      <c r="N58" s="158">
        <v>15</v>
      </c>
      <c r="O58" s="159">
        <f t="shared" si="11"/>
        <v>189</v>
      </c>
      <c r="P58" s="160">
        <f t="shared" si="11"/>
        <v>29</v>
      </c>
      <c r="Q58" s="161">
        <f>IF(O58&lt;&gt;0,P58/G58,"")</f>
        <v>14.5</v>
      </c>
      <c r="R58" s="135">
        <f>IF(O58&lt;&gt;0,O58/P58,"")</f>
        <v>6.517241379310345</v>
      </c>
      <c r="S58" s="134">
        <v>147</v>
      </c>
      <c r="T58" s="129">
        <f t="shared" si="8"/>
        <v>0.2857142857142857</v>
      </c>
      <c r="U58" s="140">
        <f>309477.5+0</f>
        <v>309477.5</v>
      </c>
      <c r="V58" s="162">
        <f>38684+0</f>
        <v>38684</v>
      </c>
      <c r="W58" s="148">
        <f>U58/V58</f>
        <v>8.000142177644504</v>
      </c>
      <c r="X58" s="8"/>
      <c r="Y58" s="8"/>
    </row>
    <row r="59" spans="1:25" s="10" customFormat="1" ht="18">
      <c r="A59" s="53">
        <v>55</v>
      </c>
      <c r="B59" s="189" t="s">
        <v>100</v>
      </c>
      <c r="C59" s="120">
        <v>39269</v>
      </c>
      <c r="D59" s="163" t="s">
        <v>86</v>
      </c>
      <c r="E59" s="163" t="s">
        <v>95</v>
      </c>
      <c r="F59" s="164">
        <v>156</v>
      </c>
      <c r="G59" s="164">
        <v>1</v>
      </c>
      <c r="H59" s="164">
        <v>17</v>
      </c>
      <c r="I59" s="136">
        <v>24</v>
      </c>
      <c r="J59" s="165">
        <v>6</v>
      </c>
      <c r="K59" s="136">
        <v>56</v>
      </c>
      <c r="L59" s="165">
        <v>13</v>
      </c>
      <c r="M59" s="136">
        <v>99</v>
      </c>
      <c r="N59" s="165">
        <v>22</v>
      </c>
      <c r="O59" s="166">
        <f>+M59+K59+I59</f>
        <v>179</v>
      </c>
      <c r="P59" s="167">
        <f>+N59+L59+J59</f>
        <v>41</v>
      </c>
      <c r="Q59" s="165">
        <f>+P59/G59</f>
        <v>41</v>
      </c>
      <c r="R59" s="137">
        <f>+O59/P59</f>
        <v>4.365853658536586</v>
      </c>
      <c r="S59" s="136">
        <v>454</v>
      </c>
      <c r="T59" s="129">
        <f t="shared" si="8"/>
        <v>-0.6057268722466961</v>
      </c>
      <c r="U59" s="136">
        <v>3227570</v>
      </c>
      <c r="V59" s="165">
        <v>409042</v>
      </c>
      <c r="W59" s="190">
        <f>+U59/V59</f>
        <v>7.8905589157103675</v>
      </c>
      <c r="X59" s="8"/>
      <c r="Y59" s="8"/>
    </row>
    <row r="60" spans="1:25" s="10" customFormat="1" ht="18">
      <c r="A60" s="52">
        <v>56</v>
      </c>
      <c r="B60" s="128" t="s">
        <v>26</v>
      </c>
      <c r="C60" s="120">
        <v>39339</v>
      </c>
      <c r="D60" s="125" t="s">
        <v>6</v>
      </c>
      <c r="E60" s="125" t="s">
        <v>97</v>
      </c>
      <c r="F60" s="122">
        <v>8</v>
      </c>
      <c r="G60" s="122">
        <v>2</v>
      </c>
      <c r="H60" s="122">
        <v>7</v>
      </c>
      <c r="I60" s="136">
        <v>34</v>
      </c>
      <c r="J60" s="165">
        <v>8</v>
      </c>
      <c r="K60" s="136">
        <v>65</v>
      </c>
      <c r="L60" s="165">
        <v>13</v>
      </c>
      <c r="M60" s="136">
        <v>62</v>
      </c>
      <c r="N60" s="165">
        <v>12</v>
      </c>
      <c r="O60" s="166">
        <f>SUM(I60+K60+M60)</f>
        <v>161</v>
      </c>
      <c r="P60" s="167">
        <f>SUM(J60+L60+N60)</f>
        <v>33</v>
      </c>
      <c r="Q60" s="161">
        <f>IF(O60&lt;&gt;0,P60/G60,"")</f>
        <v>16.5</v>
      </c>
      <c r="R60" s="135">
        <f>IF(O60&lt;&gt;0,O60/P60,"")</f>
        <v>4.878787878787879</v>
      </c>
      <c r="S60" s="143"/>
      <c r="T60" s="129">
        <f t="shared" si="8"/>
      </c>
      <c r="U60" s="136">
        <v>21778</v>
      </c>
      <c r="V60" s="165">
        <v>2387</v>
      </c>
      <c r="W60" s="148">
        <f>U60/V60</f>
        <v>9.123586091328027</v>
      </c>
      <c r="X60" s="8"/>
      <c r="Y60" s="8"/>
    </row>
    <row r="61" spans="1:25" s="10" customFormat="1" ht="18">
      <c r="A61" s="53">
        <v>57</v>
      </c>
      <c r="B61" s="189" t="s">
        <v>21</v>
      </c>
      <c r="C61" s="120">
        <v>39339</v>
      </c>
      <c r="D61" s="163" t="s">
        <v>86</v>
      </c>
      <c r="E61" s="163" t="s">
        <v>10</v>
      </c>
      <c r="F61" s="164">
        <v>71</v>
      </c>
      <c r="G61" s="164">
        <v>1</v>
      </c>
      <c r="H61" s="164">
        <v>7</v>
      </c>
      <c r="I61" s="136">
        <v>72</v>
      </c>
      <c r="J61" s="165">
        <v>13</v>
      </c>
      <c r="K61" s="136">
        <v>61</v>
      </c>
      <c r="L61" s="165">
        <v>11</v>
      </c>
      <c r="M61" s="136">
        <v>18</v>
      </c>
      <c r="N61" s="165">
        <v>3</v>
      </c>
      <c r="O61" s="166">
        <f>+M61+K61+I61</f>
        <v>151</v>
      </c>
      <c r="P61" s="167">
        <f>+N61+L61+J61</f>
        <v>27</v>
      </c>
      <c r="Q61" s="165">
        <f>+P61/G61</f>
        <v>27</v>
      </c>
      <c r="R61" s="137">
        <f>+O61/P61</f>
        <v>5.592592592592593</v>
      </c>
      <c r="S61" s="136">
        <v>1011</v>
      </c>
      <c r="T61" s="129">
        <f t="shared" si="8"/>
        <v>-0.8506429277942631</v>
      </c>
      <c r="U61" s="136">
        <v>503282</v>
      </c>
      <c r="V61" s="165">
        <v>54490</v>
      </c>
      <c r="W61" s="190">
        <f>+U61/V61</f>
        <v>9.236226830611121</v>
      </c>
      <c r="X61" s="8"/>
      <c r="Y61" s="8"/>
    </row>
    <row r="62" spans="1:25" s="10" customFormat="1" ht="18">
      <c r="A62" s="53">
        <v>58</v>
      </c>
      <c r="B62" s="127" t="s">
        <v>47</v>
      </c>
      <c r="C62" s="119">
        <v>39283</v>
      </c>
      <c r="D62" s="126" t="s">
        <v>38</v>
      </c>
      <c r="E62" s="126" t="s">
        <v>48</v>
      </c>
      <c r="F62" s="121">
        <v>30</v>
      </c>
      <c r="G62" s="121">
        <v>2</v>
      </c>
      <c r="H62" s="121">
        <v>15</v>
      </c>
      <c r="I62" s="134">
        <v>20</v>
      </c>
      <c r="J62" s="158">
        <v>5</v>
      </c>
      <c r="K62" s="134">
        <v>56</v>
      </c>
      <c r="L62" s="158">
        <v>11</v>
      </c>
      <c r="M62" s="134">
        <v>28</v>
      </c>
      <c r="N62" s="158">
        <v>4</v>
      </c>
      <c r="O62" s="159">
        <f>I62+K62+M62</f>
        <v>104</v>
      </c>
      <c r="P62" s="160">
        <f>J62+L62+N62</f>
        <v>20</v>
      </c>
      <c r="Q62" s="161">
        <f>IF(O62&lt;&gt;0,P62/G62,"")</f>
        <v>10</v>
      </c>
      <c r="R62" s="135">
        <f>IF(O62&lt;&gt;0,O62/P62,"")</f>
        <v>5.2</v>
      </c>
      <c r="S62" s="136">
        <v>178</v>
      </c>
      <c r="T62" s="129">
        <f t="shared" si="8"/>
        <v>-0.4157303370786517</v>
      </c>
      <c r="U62" s="139">
        <v>115026.5</v>
      </c>
      <c r="V62" s="162">
        <v>17343</v>
      </c>
      <c r="W62" s="148">
        <f>U62/V62</f>
        <v>6.632445367006862</v>
      </c>
      <c r="X62" s="8"/>
      <c r="Y62" s="8"/>
    </row>
    <row r="63" spans="1:25" s="10" customFormat="1" ht="18">
      <c r="A63" s="52">
        <v>59</v>
      </c>
      <c r="B63" s="189" t="s">
        <v>124</v>
      </c>
      <c r="C63" s="120">
        <v>39311</v>
      </c>
      <c r="D63" s="180" t="s">
        <v>38</v>
      </c>
      <c r="E63" s="163" t="s">
        <v>43</v>
      </c>
      <c r="F63" s="164">
        <v>10</v>
      </c>
      <c r="G63" s="164">
        <v>1</v>
      </c>
      <c r="H63" s="164">
        <v>10</v>
      </c>
      <c r="I63" s="134">
        <v>10</v>
      </c>
      <c r="J63" s="158">
        <v>2</v>
      </c>
      <c r="K63" s="134">
        <v>25</v>
      </c>
      <c r="L63" s="158">
        <v>5</v>
      </c>
      <c r="M63" s="134">
        <v>30</v>
      </c>
      <c r="N63" s="158">
        <v>6</v>
      </c>
      <c r="O63" s="159">
        <f>I63+K63+M63</f>
        <v>65</v>
      </c>
      <c r="P63" s="160">
        <f>J63+L63+N63</f>
        <v>13</v>
      </c>
      <c r="Q63" s="161">
        <f>IF(O63&lt;&gt;0,P63/G63,"")</f>
        <v>13</v>
      </c>
      <c r="R63" s="135">
        <f>IF(O63&lt;&gt;0,O63/P63,"")</f>
        <v>5</v>
      </c>
      <c r="S63" s="136"/>
      <c r="T63" s="129">
        <f t="shared" si="8"/>
      </c>
      <c r="U63" s="139">
        <v>53178</v>
      </c>
      <c r="V63" s="162">
        <v>6417</v>
      </c>
      <c r="W63" s="148">
        <f>U63/V63</f>
        <v>8.287050023375409</v>
      </c>
      <c r="X63" s="8"/>
      <c r="Y63" s="8"/>
    </row>
    <row r="64" spans="1:25" s="10" customFormat="1" ht="18">
      <c r="A64" s="53">
        <v>60</v>
      </c>
      <c r="B64" s="189" t="s">
        <v>18</v>
      </c>
      <c r="C64" s="120">
        <v>39332</v>
      </c>
      <c r="D64" s="163" t="s">
        <v>86</v>
      </c>
      <c r="E64" s="163" t="s">
        <v>8</v>
      </c>
      <c r="F64" s="164">
        <v>112</v>
      </c>
      <c r="G64" s="164">
        <v>1</v>
      </c>
      <c r="H64" s="164">
        <v>8</v>
      </c>
      <c r="I64" s="136">
        <v>16</v>
      </c>
      <c r="J64" s="165">
        <v>4</v>
      </c>
      <c r="K64" s="136">
        <v>16</v>
      </c>
      <c r="L64" s="165">
        <v>4</v>
      </c>
      <c r="M64" s="136">
        <v>24</v>
      </c>
      <c r="N64" s="165">
        <v>6</v>
      </c>
      <c r="O64" s="166">
        <f>+M64+K64+I64</f>
        <v>56</v>
      </c>
      <c r="P64" s="167">
        <f>+N64+L64+J64</f>
        <v>14</v>
      </c>
      <c r="Q64" s="165">
        <f>+P64/G64</f>
        <v>14</v>
      </c>
      <c r="R64" s="137">
        <f>+O64/P64</f>
        <v>4</v>
      </c>
      <c r="S64" s="136">
        <v>3089</v>
      </c>
      <c r="T64" s="129">
        <f t="shared" si="8"/>
        <v>-0.9818711557138232</v>
      </c>
      <c r="U64" s="136">
        <v>1044287</v>
      </c>
      <c r="V64" s="165">
        <v>124287</v>
      </c>
      <c r="W64" s="190">
        <f>+U64/V64</f>
        <v>8.402222275861513</v>
      </c>
      <c r="X64" s="8"/>
      <c r="Y64" s="8"/>
    </row>
    <row r="65" spans="1:25" s="10" customFormat="1" ht="18">
      <c r="A65" s="53">
        <v>61</v>
      </c>
      <c r="B65" s="189" t="s">
        <v>125</v>
      </c>
      <c r="C65" s="120">
        <v>39381</v>
      </c>
      <c r="D65" s="180" t="s">
        <v>38</v>
      </c>
      <c r="E65" s="163" t="s">
        <v>115</v>
      </c>
      <c r="F65" s="164">
        <v>1</v>
      </c>
      <c r="G65" s="164">
        <v>1</v>
      </c>
      <c r="H65" s="164">
        <v>1</v>
      </c>
      <c r="I65" s="134">
        <v>0</v>
      </c>
      <c r="J65" s="158">
        <v>0</v>
      </c>
      <c r="K65" s="134">
        <v>0</v>
      </c>
      <c r="L65" s="158">
        <v>0</v>
      </c>
      <c r="M65" s="134">
        <v>26</v>
      </c>
      <c r="N65" s="158">
        <v>3</v>
      </c>
      <c r="O65" s="159">
        <f>I65+K65+M65</f>
        <v>26</v>
      </c>
      <c r="P65" s="160">
        <f>J65+L65+N65</f>
        <v>3</v>
      </c>
      <c r="Q65" s="161">
        <f>IF(O65&lt;&gt;0,P65/G65,"")</f>
        <v>3</v>
      </c>
      <c r="R65" s="135">
        <f>IF(O65&lt;&gt;0,O65/P65,"")</f>
        <v>8.666666666666666</v>
      </c>
      <c r="S65" s="136"/>
      <c r="T65" s="129">
        <f t="shared" si="8"/>
      </c>
      <c r="U65" s="139">
        <v>3266</v>
      </c>
      <c r="V65" s="162">
        <v>408</v>
      </c>
      <c r="W65" s="148">
        <f>U65/V65</f>
        <v>8.004901960784315</v>
      </c>
      <c r="X65" s="8"/>
      <c r="Y65" s="8"/>
    </row>
    <row r="66" spans="1:25" s="10" customFormat="1" ht="18.75" thickBot="1">
      <c r="A66" s="52">
        <v>62</v>
      </c>
      <c r="B66" s="149" t="s">
        <v>32</v>
      </c>
      <c r="C66" s="195">
        <v>39199</v>
      </c>
      <c r="D66" s="196" t="s">
        <v>113</v>
      </c>
      <c r="E66" s="196" t="s">
        <v>95</v>
      </c>
      <c r="F66" s="197">
        <v>82</v>
      </c>
      <c r="G66" s="197">
        <v>1</v>
      </c>
      <c r="H66" s="197">
        <v>24</v>
      </c>
      <c r="I66" s="198">
        <v>0</v>
      </c>
      <c r="J66" s="199">
        <v>0</v>
      </c>
      <c r="K66" s="198">
        <v>0</v>
      </c>
      <c r="L66" s="199">
        <v>0</v>
      </c>
      <c r="M66" s="198">
        <v>24</v>
      </c>
      <c r="N66" s="199">
        <v>3</v>
      </c>
      <c r="O66" s="200">
        <f>M66+K66+I66</f>
        <v>24</v>
      </c>
      <c r="P66" s="201">
        <f>N66+L66+J66</f>
        <v>3</v>
      </c>
      <c r="Q66" s="202">
        <f>IF(O66&lt;&gt;0,P66/G66,"")</f>
        <v>3</v>
      </c>
      <c r="R66" s="155">
        <f>IF(O66&lt;&gt;0,O66/P66,"")</f>
        <v>8</v>
      </c>
      <c r="S66" s="198">
        <v>70</v>
      </c>
      <c r="T66" s="131">
        <f t="shared" si="8"/>
        <v>-0.6571428571428571</v>
      </c>
      <c r="U66" s="198">
        <v>1340836</v>
      </c>
      <c r="V66" s="199">
        <v>163428</v>
      </c>
      <c r="W66" s="153">
        <f>U66/V66</f>
        <v>8.204444770785912</v>
      </c>
      <c r="X66" s="8"/>
      <c r="Y66" s="8"/>
    </row>
    <row r="67" spans="1:28" s="66" customFormat="1" ht="15.75" thickBot="1">
      <c r="A67" s="74"/>
      <c r="B67" s="232" t="s">
        <v>94</v>
      </c>
      <c r="C67" s="233"/>
      <c r="D67" s="234"/>
      <c r="E67" s="235"/>
      <c r="F67" s="69">
        <f>SUM(F5:F66)</f>
        <v>3734</v>
      </c>
      <c r="G67" s="69">
        <f>SUM(G5:G66)</f>
        <v>1462</v>
      </c>
      <c r="H67" s="70"/>
      <c r="I67" s="79"/>
      <c r="J67" s="90"/>
      <c r="K67" s="79"/>
      <c r="L67" s="90"/>
      <c r="M67" s="79"/>
      <c r="N67" s="90"/>
      <c r="O67" s="79">
        <f>SUM(O5:O66)</f>
        <v>2997556</v>
      </c>
      <c r="P67" s="90">
        <f>SUM(P5:P66)</f>
        <v>342861</v>
      </c>
      <c r="Q67" s="90">
        <f>O67/G67</f>
        <v>2050.311901504788</v>
      </c>
      <c r="R67" s="71">
        <f>O67/P67</f>
        <v>8.742773310466925</v>
      </c>
      <c r="S67" s="79"/>
      <c r="T67" s="72"/>
      <c r="U67" s="79"/>
      <c r="V67" s="90"/>
      <c r="W67" s="73"/>
      <c r="AB67" s="66" t="s">
        <v>104</v>
      </c>
    </row>
    <row r="68" spans="1:24" s="51" customFormat="1" ht="18">
      <c r="A68" s="40"/>
      <c r="B68" s="76"/>
      <c r="C68" s="68"/>
      <c r="F68" s="101"/>
      <c r="G68" s="42"/>
      <c r="H68" s="41"/>
      <c r="I68" s="80"/>
      <c r="J68" s="45"/>
      <c r="K68" s="80"/>
      <c r="L68" s="45"/>
      <c r="M68" s="80"/>
      <c r="N68" s="45"/>
      <c r="O68" s="80"/>
      <c r="P68" s="45"/>
      <c r="Q68" s="45"/>
      <c r="R68" s="46"/>
      <c r="S68" s="88"/>
      <c r="T68" s="48"/>
      <c r="U68" s="88"/>
      <c r="V68" s="45"/>
      <c r="W68" s="46"/>
      <c r="X68" s="50"/>
    </row>
    <row r="69" spans="1:24" s="33" customFormat="1" ht="18">
      <c r="A69" s="32"/>
      <c r="B69" s="77"/>
      <c r="C69" s="63"/>
      <c r="D69" s="230"/>
      <c r="E69" s="231"/>
      <c r="F69" s="231"/>
      <c r="G69" s="231"/>
      <c r="H69" s="34"/>
      <c r="I69" s="81"/>
      <c r="J69" s="91"/>
      <c r="K69" s="81"/>
      <c r="L69" s="91"/>
      <c r="M69" s="81"/>
      <c r="N69" s="91"/>
      <c r="O69" s="85"/>
      <c r="P69" s="98"/>
      <c r="Q69" s="91"/>
      <c r="R69" s="37"/>
      <c r="S69" s="240" t="s">
        <v>2</v>
      </c>
      <c r="T69" s="240"/>
      <c r="U69" s="240"/>
      <c r="V69" s="240"/>
      <c r="W69" s="240"/>
      <c r="X69" s="38"/>
    </row>
    <row r="70" spans="1:24" s="33" customFormat="1" ht="18">
      <c r="A70" s="32"/>
      <c r="B70" s="77"/>
      <c r="C70" s="63"/>
      <c r="D70" s="110"/>
      <c r="E70" s="111"/>
      <c r="F70" s="100"/>
      <c r="G70" s="100"/>
      <c r="H70" s="34"/>
      <c r="I70" s="81"/>
      <c r="J70" s="91"/>
      <c r="K70" s="81"/>
      <c r="L70" s="91"/>
      <c r="M70" s="81"/>
      <c r="N70" s="91"/>
      <c r="O70" s="85"/>
      <c r="P70" s="98"/>
      <c r="Q70" s="91"/>
      <c r="R70" s="37"/>
      <c r="S70" s="240"/>
      <c r="T70" s="240"/>
      <c r="U70" s="240"/>
      <c r="V70" s="240"/>
      <c r="W70" s="240"/>
      <c r="X70" s="38"/>
    </row>
    <row r="71" spans="1:24" s="33" customFormat="1" ht="18">
      <c r="A71" s="32"/>
      <c r="B71" s="39"/>
      <c r="C71" s="64"/>
      <c r="F71" s="34"/>
      <c r="G71" s="34"/>
      <c r="H71" s="34"/>
      <c r="I71" s="81"/>
      <c r="J71" s="91"/>
      <c r="K71" s="81"/>
      <c r="L71" s="91"/>
      <c r="M71" s="81"/>
      <c r="N71" s="91"/>
      <c r="O71" s="85"/>
      <c r="P71" s="98"/>
      <c r="Q71" s="91"/>
      <c r="R71" s="37"/>
      <c r="S71" s="240"/>
      <c r="T71" s="240"/>
      <c r="U71" s="240"/>
      <c r="V71" s="240"/>
      <c r="W71" s="240"/>
      <c r="X71" s="38"/>
    </row>
    <row r="72" spans="1:24" s="33" customFormat="1" ht="18" customHeight="1">
      <c r="A72" s="32"/>
      <c r="B72" s="39"/>
      <c r="C72" s="64"/>
      <c r="F72" s="34"/>
      <c r="G72" s="34"/>
      <c r="H72" s="34"/>
      <c r="I72" s="81"/>
      <c r="J72" s="91"/>
      <c r="K72" s="81"/>
      <c r="L72" s="91"/>
      <c r="M72" s="81"/>
      <c r="N72" s="91"/>
      <c r="O72" s="85"/>
      <c r="P72" s="98"/>
      <c r="Q72" s="91"/>
      <c r="R72" s="37"/>
      <c r="S72" s="239" t="s">
        <v>33</v>
      </c>
      <c r="T72" s="239"/>
      <c r="U72" s="239"/>
      <c r="V72" s="239"/>
      <c r="W72" s="239"/>
      <c r="X72" s="38"/>
    </row>
    <row r="73" spans="1:24" s="33" customFormat="1" ht="18">
      <c r="A73" s="32"/>
      <c r="B73" s="39"/>
      <c r="C73" s="64"/>
      <c r="F73" s="34"/>
      <c r="G73" s="34"/>
      <c r="H73" s="34"/>
      <c r="I73" s="81"/>
      <c r="J73" s="91"/>
      <c r="K73" s="81"/>
      <c r="L73" s="91"/>
      <c r="M73" s="81"/>
      <c r="N73" s="91"/>
      <c r="O73" s="85"/>
      <c r="P73" s="98"/>
      <c r="Q73" s="91"/>
      <c r="R73" s="37"/>
      <c r="S73" s="239"/>
      <c r="T73" s="239"/>
      <c r="U73" s="239"/>
      <c r="V73" s="239"/>
      <c r="W73" s="239"/>
      <c r="X73" s="38"/>
    </row>
    <row r="74" spans="1:24" s="33" customFormat="1" ht="18">
      <c r="A74" s="32"/>
      <c r="B74" s="39"/>
      <c r="C74" s="64"/>
      <c r="F74" s="34"/>
      <c r="G74" s="34"/>
      <c r="H74" s="34"/>
      <c r="I74" s="81"/>
      <c r="J74" s="91"/>
      <c r="K74" s="81"/>
      <c r="L74" s="91"/>
      <c r="M74" s="81"/>
      <c r="N74" s="91"/>
      <c r="O74" s="85"/>
      <c r="P74" s="98"/>
      <c r="Q74" s="91"/>
      <c r="R74" s="37"/>
      <c r="S74" s="239"/>
      <c r="T74" s="239"/>
      <c r="U74" s="239"/>
      <c r="V74" s="239"/>
      <c r="W74" s="239"/>
      <c r="X74" s="38"/>
    </row>
    <row r="75" spans="1:24" s="33" customFormat="1" ht="18">
      <c r="A75" s="32"/>
      <c r="B75" s="39"/>
      <c r="C75" s="64"/>
      <c r="F75" s="34"/>
      <c r="G75" s="34"/>
      <c r="H75" s="34"/>
      <c r="I75" s="81"/>
      <c r="J75" s="91"/>
      <c r="K75" s="81"/>
      <c r="L75" s="91"/>
      <c r="M75" s="81"/>
      <c r="N75" s="91"/>
      <c r="O75" s="85"/>
      <c r="P75" s="98"/>
      <c r="Q75" s="91"/>
      <c r="R75" s="37"/>
      <c r="S75" s="239" t="s">
        <v>126</v>
      </c>
      <c r="T75" s="239"/>
      <c r="U75" s="239"/>
      <c r="V75" s="239"/>
      <c r="W75" s="239"/>
      <c r="X75" s="38"/>
    </row>
    <row r="76" spans="1:24" s="33" customFormat="1" ht="18">
      <c r="A76" s="32"/>
      <c r="B76" s="39"/>
      <c r="C76" s="64"/>
      <c r="F76" s="34"/>
      <c r="G76" s="34"/>
      <c r="H76" s="34"/>
      <c r="I76" s="81"/>
      <c r="J76" s="91"/>
      <c r="K76" s="81"/>
      <c r="L76" s="91"/>
      <c r="M76" s="81"/>
      <c r="N76" s="91"/>
      <c r="O76" s="85"/>
      <c r="P76" s="98"/>
      <c r="Q76" s="91"/>
      <c r="R76" s="37"/>
      <c r="S76" s="239"/>
      <c r="T76" s="239"/>
      <c r="U76" s="239"/>
      <c r="V76" s="239"/>
      <c r="W76" s="239"/>
      <c r="X76" s="38"/>
    </row>
    <row r="77" spans="1:24" s="33" customFormat="1" ht="18">
      <c r="A77" s="32"/>
      <c r="B77" s="39"/>
      <c r="C77" s="64"/>
      <c r="F77" s="34"/>
      <c r="G77" s="34"/>
      <c r="H77" s="34"/>
      <c r="I77" s="81"/>
      <c r="J77" s="91"/>
      <c r="K77" s="81"/>
      <c r="L77" s="91"/>
      <c r="M77" s="81"/>
      <c r="N77" s="91"/>
      <c r="O77" s="85"/>
      <c r="P77" s="98"/>
      <c r="Q77" s="91"/>
      <c r="R77" s="37"/>
      <c r="S77" s="239"/>
      <c r="T77" s="239"/>
      <c r="U77" s="239"/>
      <c r="V77" s="239"/>
      <c r="W77" s="239"/>
      <c r="X77" s="38"/>
    </row>
    <row r="78" spans="1:24" s="33" customFormat="1" ht="18">
      <c r="A78" s="32"/>
      <c r="B78" s="39"/>
      <c r="C78" s="64"/>
      <c r="F78" s="34"/>
      <c r="G78" s="34"/>
      <c r="H78" s="34"/>
      <c r="I78" s="81"/>
      <c r="J78" s="91"/>
      <c r="K78" s="81"/>
      <c r="L78" s="91"/>
      <c r="M78" s="81"/>
      <c r="N78" s="91"/>
      <c r="O78" s="85"/>
      <c r="P78" s="236" t="s">
        <v>88</v>
      </c>
      <c r="Q78" s="237"/>
      <c r="R78" s="237"/>
      <c r="S78" s="237"/>
      <c r="T78" s="237"/>
      <c r="U78" s="237"/>
      <c r="V78" s="237"/>
      <c r="W78" s="237"/>
      <c r="X78" s="38"/>
    </row>
    <row r="79" spans="1:24" s="33" customFormat="1" ht="18">
      <c r="A79" s="32"/>
      <c r="B79" s="39"/>
      <c r="C79" s="64"/>
      <c r="F79" s="34"/>
      <c r="G79" s="34"/>
      <c r="H79" s="34"/>
      <c r="I79" s="81"/>
      <c r="J79" s="91"/>
      <c r="K79" s="81"/>
      <c r="L79" s="91"/>
      <c r="M79" s="81"/>
      <c r="N79" s="91"/>
      <c r="O79" s="85"/>
      <c r="P79" s="237"/>
      <c r="Q79" s="237"/>
      <c r="R79" s="237"/>
      <c r="S79" s="237"/>
      <c r="T79" s="237"/>
      <c r="U79" s="237"/>
      <c r="V79" s="237"/>
      <c r="W79" s="237"/>
      <c r="X79" s="38"/>
    </row>
    <row r="80" spans="1:24" s="33" customFormat="1" ht="18">
      <c r="A80" s="32"/>
      <c r="B80" s="39"/>
      <c r="C80" s="64"/>
      <c r="F80" s="34"/>
      <c r="G80" s="34"/>
      <c r="H80" s="34"/>
      <c r="I80" s="81"/>
      <c r="J80" s="91"/>
      <c r="K80" s="81"/>
      <c r="L80" s="91"/>
      <c r="M80" s="81"/>
      <c r="N80" s="91"/>
      <c r="O80" s="85"/>
      <c r="P80" s="237"/>
      <c r="Q80" s="237"/>
      <c r="R80" s="237"/>
      <c r="S80" s="237"/>
      <c r="T80" s="237"/>
      <c r="U80" s="237"/>
      <c r="V80" s="237"/>
      <c r="W80" s="237"/>
      <c r="X80" s="38"/>
    </row>
    <row r="81" spans="1:24" s="33" customFormat="1" ht="18">
      <c r="A81" s="32"/>
      <c r="B81" s="39"/>
      <c r="C81" s="64"/>
      <c r="F81" s="34"/>
      <c r="G81" s="34"/>
      <c r="H81" s="34"/>
      <c r="I81" s="81"/>
      <c r="J81" s="91"/>
      <c r="K81" s="81"/>
      <c r="L81" s="91"/>
      <c r="M81" s="81"/>
      <c r="N81" s="91"/>
      <c r="O81" s="85"/>
      <c r="P81" s="237"/>
      <c r="Q81" s="237"/>
      <c r="R81" s="237"/>
      <c r="S81" s="237"/>
      <c r="T81" s="237"/>
      <c r="U81" s="237"/>
      <c r="V81" s="237"/>
      <c r="W81" s="237"/>
      <c r="X81" s="38"/>
    </row>
    <row r="82" spans="1:24" s="33" customFormat="1" ht="18">
      <c r="A82" s="32"/>
      <c r="B82" s="39"/>
      <c r="C82" s="64"/>
      <c r="F82" s="34"/>
      <c r="G82" s="34"/>
      <c r="H82" s="34"/>
      <c r="I82" s="81"/>
      <c r="J82" s="91"/>
      <c r="K82" s="81"/>
      <c r="L82" s="91"/>
      <c r="M82" s="81"/>
      <c r="N82" s="91"/>
      <c r="O82" s="85"/>
      <c r="P82" s="237"/>
      <c r="Q82" s="237"/>
      <c r="R82" s="237"/>
      <c r="S82" s="237"/>
      <c r="T82" s="237"/>
      <c r="U82" s="237"/>
      <c r="V82" s="237"/>
      <c r="W82" s="237"/>
      <c r="X82" s="38"/>
    </row>
    <row r="83" spans="1:24" s="33" customFormat="1" ht="18">
      <c r="A83" s="32"/>
      <c r="B83" s="39"/>
      <c r="C83" s="64"/>
      <c r="F83" s="34"/>
      <c r="G83" s="5"/>
      <c r="H83" s="5"/>
      <c r="I83" s="82"/>
      <c r="J83" s="92"/>
      <c r="K83" s="82"/>
      <c r="L83" s="92"/>
      <c r="M83" s="82"/>
      <c r="N83" s="92"/>
      <c r="O83" s="85"/>
      <c r="P83" s="237"/>
      <c r="Q83" s="237"/>
      <c r="R83" s="237"/>
      <c r="S83" s="237"/>
      <c r="T83" s="237"/>
      <c r="U83" s="237"/>
      <c r="V83" s="237"/>
      <c r="W83" s="237"/>
      <c r="X83" s="38"/>
    </row>
    <row r="84" spans="1:24" s="33" customFormat="1" ht="18">
      <c r="A84" s="32"/>
      <c r="B84" s="39"/>
      <c r="C84" s="64"/>
      <c r="F84" s="34"/>
      <c r="G84" s="5"/>
      <c r="H84" s="5"/>
      <c r="I84" s="82"/>
      <c r="J84" s="92"/>
      <c r="K84" s="82"/>
      <c r="L84" s="92"/>
      <c r="M84" s="82"/>
      <c r="N84" s="92"/>
      <c r="O84" s="85"/>
      <c r="P84" s="238" t="s">
        <v>92</v>
      </c>
      <c r="Q84" s="237"/>
      <c r="R84" s="237"/>
      <c r="S84" s="237"/>
      <c r="T84" s="237"/>
      <c r="U84" s="237"/>
      <c r="V84" s="237"/>
      <c r="W84" s="237"/>
      <c r="X84" s="38"/>
    </row>
    <row r="85" spans="1:24" s="33" customFormat="1" ht="18">
      <c r="A85" s="32"/>
      <c r="B85" s="39"/>
      <c r="C85" s="64"/>
      <c r="F85" s="34"/>
      <c r="G85" s="5"/>
      <c r="H85" s="5"/>
      <c r="I85" s="82"/>
      <c r="J85" s="92"/>
      <c r="K85" s="82"/>
      <c r="L85" s="92"/>
      <c r="M85" s="82"/>
      <c r="N85" s="92"/>
      <c r="O85" s="85"/>
      <c r="P85" s="237"/>
      <c r="Q85" s="237"/>
      <c r="R85" s="237"/>
      <c r="S85" s="237"/>
      <c r="T85" s="237"/>
      <c r="U85" s="237"/>
      <c r="V85" s="237"/>
      <c r="W85" s="237"/>
      <c r="X85" s="38"/>
    </row>
    <row r="86" spans="1:24" s="33" customFormat="1" ht="18">
      <c r="A86" s="32"/>
      <c r="B86" s="39"/>
      <c r="C86" s="64"/>
      <c r="F86" s="34"/>
      <c r="G86" s="5"/>
      <c r="H86" s="5"/>
      <c r="I86" s="82"/>
      <c r="J86" s="92"/>
      <c r="K86" s="82"/>
      <c r="L86" s="92"/>
      <c r="M86" s="82"/>
      <c r="N86" s="92"/>
      <c r="O86" s="85"/>
      <c r="P86" s="237"/>
      <c r="Q86" s="237"/>
      <c r="R86" s="237"/>
      <c r="S86" s="237"/>
      <c r="T86" s="237"/>
      <c r="U86" s="237"/>
      <c r="V86" s="237"/>
      <c r="W86" s="237"/>
      <c r="X86" s="38"/>
    </row>
    <row r="87" spans="1:24" s="33" customFormat="1" ht="18">
      <c r="A87" s="32"/>
      <c r="B87" s="39"/>
      <c r="C87" s="64"/>
      <c r="F87" s="34"/>
      <c r="G87" s="5"/>
      <c r="H87" s="5"/>
      <c r="I87" s="82"/>
      <c r="J87" s="92"/>
      <c r="K87" s="82"/>
      <c r="L87" s="92"/>
      <c r="M87" s="82"/>
      <c r="N87" s="92"/>
      <c r="O87" s="85"/>
      <c r="P87" s="237"/>
      <c r="Q87" s="237"/>
      <c r="R87" s="237"/>
      <c r="S87" s="237"/>
      <c r="T87" s="237"/>
      <c r="U87" s="237"/>
      <c r="V87" s="237"/>
      <c r="W87" s="237"/>
      <c r="X87" s="38"/>
    </row>
    <row r="88" spans="1:24" s="33" customFormat="1" ht="18">
      <c r="A88" s="32"/>
      <c r="B88" s="39"/>
      <c r="C88" s="64"/>
      <c r="F88" s="34"/>
      <c r="G88" s="5"/>
      <c r="H88" s="5"/>
      <c r="I88" s="82"/>
      <c r="J88" s="92"/>
      <c r="K88" s="82"/>
      <c r="L88" s="92"/>
      <c r="M88" s="82"/>
      <c r="N88" s="92"/>
      <c r="O88" s="85"/>
      <c r="P88" s="237"/>
      <c r="Q88" s="237"/>
      <c r="R88" s="237"/>
      <c r="S88" s="237"/>
      <c r="T88" s="237"/>
      <c r="U88" s="237"/>
      <c r="V88" s="237"/>
      <c r="W88" s="237"/>
      <c r="X88" s="38"/>
    </row>
    <row r="89" spans="16:23" ht="18">
      <c r="P89" s="237"/>
      <c r="Q89" s="237"/>
      <c r="R89" s="237"/>
      <c r="S89" s="237"/>
      <c r="T89" s="237"/>
      <c r="U89" s="237"/>
      <c r="V89" s="237"/>
      <c r="W89" s="237"/>
    </row>
    <row r="90" spans="16:23" ht="18">
      <c r="P90" s="237"/>
      <c r="Q90" s="237"/>
      <c r="R90" s="237"/>
      <c r="S90" s="237"/>
      <c r="T90" s="237"/>
      <c r="U90" s="237"/>
      <c r="V90" s="237"/>
      <c r="W90" s="237"/>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69:G69"/>
    <mergeCell ref="B67:E67"/>
    <mergeCell ref="P78:W83"/>
    <mergeCell ref="P84:W90"/>
    <mergeCell ref="S72:W74"/>
    <mergeCell ref="S69:W71"/>
    <mergeCell ref="S75:W77"/>
  </mergeCells>
  <printOptions/>
  <pageMargins left="0.3" right="0.13" top="1" bottom="1" header="0.5" footer="0.5"/>
  <pageSetup orientation="portrait" paperSize="9" scale="35"/>
  <ignoredErrors>
    <ignoredError sqref="X14:X25 X6 X62:X63 X29:X36 X39:X48 X37:X38 X49:X50 X7 W5:W6 W66" unlockedFormula="1"/>
    <ignoredError sqref="X26:X28 X10:X13 X9 X8 W7:W65" formula="1" unlockedFormula="1"/>
    <ignoredError sqref="O8:P35 Q36:S64 O36:P64 Q8:S35 Q7:S7"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10" zoomScaleNormal="110" zoomScalePageLayoutView="0" workbookViewId="0" topLeftCell="A1">
      <selection activeCell="B3" sqref="B3:B4"/>
    </sheetView>
  </sheetViews>
  <sheetFormatPr defaultColWidth="39.8515625" defaultRowHeight="12.75"/>
  <cols>
    <col min="1" max="1" width="4.57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0.0039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421875" style="12" bestFit="1" customWidth="1"/>
    <col min="22" max="22" width="10.8515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3" t="s">
        <v>93</v>
      </c>
      <c r="B2" s="242"/>
      <c r="C2" s="242"/>
      <c r="D2" s="242"/>
      <c r="E2" s="242"/>
      <c r="F2" s="242"/>
      <c r="G2" s="242"/>
      <c r="H2" s="242"/>
      <c r="I2" s="242"/>
      <c r="J2" s="242"/>
      <c r="K2" s="242"/>
      <c r="L2" s="242"/>
      <c r="M2" s="242"/>
      <c r="N2" s="242"/>
      <c r="O2" s="242"/>
      <c r="P2" s="242"/>
      <c r="Q2" s="242"/>
      <c r="R2" s="242"/>
      <c r="S2" s="242"/>
      <c r="T2" s="242"/>
      <c r="U2" s="242"/>
      <c r="V2" s="242"/>
      <c r="W2" s="242"/>
    </row>
    <row r="3" spans="1:23" s="29" customFormat="1" ht="16.5" customHeight="1">
      <c r="A3" s="31"/>
      <c r="B3" s="254" t="s">
        <v>99</v>
      </c>
      <c r="C3" s="250" t="s">
        <v>80</v>
      </c>
      <c r="D3" s="244" t="s">
        <v>71</v>
      </c>
      <c r="E3" s="244" t="s">
        <v>5</v>
      </c>
      <c r="F3" s="244" t="s">
        <v>81</v>
      </c>
      <c r="G3" s="244" t="s">
        <v>82</v>
      </c>
      <c r="H3" s="244" t="s">
        <v>83</v>
      </c>
      <c r="I3" s="243" t="s">
        <v>72</v>
      </c>
      <c r="J3" s="243"/>
      <c r="K3" s="243" t="s">
        <v>73</v>
      </c>
      <c r="L3" s="243"/>
      <c r="M3" s="243" t="s">
        <v>74</v>
      </c>
      <c r="N3" s="243"/>
      <c r="O3" s="246" t="s">
        <v>84</v>
      </c>
      <c r="P3" s="246"/>
      <c r="Q3" s="246"/>
      <c r="R3" s="246"/>
      <c r="S3" s="243" t="s">
        <v>69</v>
      </c>
      <c r="T3" s="243"/>
      <c r="U3" s="246" t="s">
        <v>101</v>
      </c>
      <c r="V3" s="246"/>
      <c r="W3" s="247"/>
    </row>
    <row r="4" spans="1:23" s="29" customFormat="1" ht="37.5" customHeight="1" thickBot="1">
      <c r="A4" s="58"/>
      <c r="B4" s="255"/>
      <c r="C4" s="251"/>
      <c r="D4" s="252"/>
      <c r="E4" s="252"/>
      <c r="F4" s="245"/>
      <c r="G4" s="245"/>
      <c r="H4" s="245"/>
      <c r="I4" s="78" t="s">
        <v>79</v>
      </c>
      <c r="J4" s="61" t="s">
        <v>76</v>
      </c>
      <c r="K4" s="78" t="s">
        <v>79</v>
      </c>
      <c r="L4" s="61" t="s">
        <v>76</v>
      </c>
      <c r="M4" s="78" t="s">
        <v>79</v>
      </c>
      <c r="N4" s="61" t="s">
        <v>76</v>
      </c>
      <c r="O4" s="84" t="s">
        <v>79</v>
      </c>
      <c r="P4" s="94" t="s">
        <v>76</v>
      </c>
      <c r="Q4" s="94" t="s">
        <v>102</v>
      </c>
      <c r="R4" s="60" t="s">
        <v>103</v>
      </c>
      <c r="S4" s="78" t="s">
        <v>79</v>
      </c>
      <c r="T4" s="59" t="s">
        <v>75</v>
      </c>
      <c r="U4" s="78" t="s">
        <v>79</v>
      </c>
      <c r="V4" s="61" t="s">
        <v>76</v>
      </c>
      <c r="W4" s="62" t="s">
        <v>103</v>
      </c>
    </row>
    <row r="5" spans="1:24" s="6" customFormat="1" ht="15.75" customHeight="1">
      <c r="A5" s="53">
        <v>1</v>
      </c>
      <c r="B5" s="181" t="s">
        <v>105</v>
      </c>
      <c r="C5" s="144">
        <v>39381</v>
      </c>
      <c r="D5" s="182" t="s">
        <v>77</v>
      </c>
      <c r="E5" s="182" t="s">
        <v>10</v>
      </c>
      <c r="F5" s="183">
        <v>144</v>
      </c>
      <c r="G5" s="183">
        <v>175</v>
      </c>
      <c r="H5" s="183">
        <v>1</v>
      </c>
      <c r="I5" s="145">
        <v>332551</v>
      </c>
      <c r="J5" s="184">
        <v>40754</v>
      </c>
      <c r="K5" s="145">
        <v>439075</v>
      </c>
      <c r="L5" s="184">
        <v>51944</v>
      </c>
      <c r="M5" s="145">
        <v>492013</v>
      </c>
      <c r="N5" s="184">
        <v>57904</v>
      </c>
      <c r="O5" s="185">
        <f>+I5+K5+M5</f>
        <v>1263639</v>
      </c>
      <c r="P5" s="186">
        <f>+J5+L5+N5</f>
        <v>150602</v>
      </c>
      <c r="Q5" s="187">
        <f>IF(O5&lt;&gt;0,P5/G5,"")</f>
        <v>860.5828571428572</v>
      </c>
      <c r="R5" s="146">
        <f>IF(O5&lt;&gt;0,O5/P5,"")</f>
        <v>8.390585782393329</v>
      </c>
      <c r="S5" s="145"/>
      <c r="T5" s="130"/>
      <c r="U5" s="145">
        <v>1263638</v>
      </c>
      <c r="V5" s="184">
        <v>150602</v>
      </c>
      <c r="W5" s="147">
        <f>U5/V5</f>
        <v>8.390579142375268</v>
      </c>
      <c r="X5" s="29"/>
    </row>
    <row r="6" spans="1:24" s="6" customFormat="1" ht="15.75" customHeight="1">
      <c r="A6" s="53">
        <v>2</v>
      </c>
      <c r="B6" s="188" t="s">
        <v>106</v>
      </c>
      <c r="C6" s="119">
        <v>39381</v>
      </c>
      <c r="D6" s="156" t="s">
        <v>98</v>
      </c>
      <c r="E6" s="156" t="s">
        <v>107</v>
      </c>
      <c r="F6" s="157">
        <v>90</v>
      </c>
      <c r="G6" s="157">
        <v>95</v>
      </c>
      <c r="H6" s="157">
        <v>1</v>
      </c>
      <c r="I6" s="134">
        <v>90656.5</v>
      </c>
      <c r="J6" s="158">
        <v>9739</v>
      </c>
      <c r="K6" s="134">
        <v>183137</v>
      </c>
      <c r="L6" s="158">
        <v>18578</v>
      </c>
      <c r="M6" s="134">
        <v>268948.5</v>
      </c>
      <c r="N6" s="158">
        <v>27137</v>
      </c>
      <c r="O6" s="159">
        <f>I6+K6+M6</f>
        <v>542742</v>
      </c>
      <c r="P6" s="160">
        <f>J6+L6+N6</f>
        <v>55454</v>
      </c>
      <c r="Q6" s="161">
        <f>IF(O6&lt;&gt;0,P6/G6,"")</f>
        <v>583.7263157894737</v>
      </c>
      <c r="R6" s="135">
        <f>IF(O6&lt;&gt;0,O6/P6,"")</f>
        <v>9.787247087676272</v>
      </c>
      <c r="S6" s="134"/>
      <c r="T6" s="129">
        <f aca="true" t="shared" si="0" ref="T6:T24">IF(S6&lt;&gt;0,-(S6-O6)/S6,"")</f>
      </c>
      <c r="U6" s="140">
        <f>542742+0</f>
        <v>542742</v>
      </c>
      <c r="V6" s="162">
        <f>55454+0</f>
        <v>55454</v>
      </c>
      <c r="W6" s="148">
        <f>U6/V6</f>
        <v>9.787247087676272</v>
      </c>
      <c r="X6" s="29"/>
    </row>
    <row r="7" spans="1:24" s="6" customFormat="1" ht="15.75" customHeight="1">
      <c r="A7" s="54">
        <v>3</v>
      </c>
      <c r="B7" s="214" t="s">
        <v>57</v>
      </c>
      <c r="C7" s="215">
        <v>39367</v>
      </c>
      <c r="D7" s="216" t="s">
        <v>86</v>
      </c>
      <c r="E7" s="216" t="s">
        <v>8</v>
      </c>
      <c r="F7" s="217">
        <v>135</v>
      </c>
      <c r="G7" s="217">
        <v>134</v>
      </c>
      <c r="H7" s="217">
        <v>3</v>
      </c>
      <c r="I7" s="218">
        <v>30764</v>
      </c>
      <c r="J7" s="219">
        <v>3297</v>
      </c>
      <c r="K7" s="218">
        <v>144359</v>
      </c>
      <c r="L7" s="219">
        <v>17195</v>
      </c>
      <c r="M7" s="218">
        <v>79586</v>
      </c>
      <c r="N7" s="219">
        <v>8456</v>
      </c>
      <c r="O7" s="220">
        <f>+M7+K7+I7</f>
        <v>254709</v>
      </c>
      <c r="P7" s="221">
        <f>+N7+L7+J7</f>
        <v>28948</v>
      </c>
      <c r="Q7" s="219">
        <f>+P7/G7</f>
        <v>216.02985074626866</v>
      </c>
      <c r="R7" s="154">
        <f>+O7/P7</f>
        <v>8.798846206991847</v>
      </c>
      <c r="S7" s="218">
        <v>273395</v>
      </c>
      <c r="T7" s="133">
        <f t="shared" si="0"/>
        <v>-0.0683479946597414</v>
      </c>
      <c r="U7" s="218">
        <v>1300068</v>
      </c>
      <c r="V7" s="219">
        <v>143448</v>
      </c>
      <c r="W7" s="222">
        <f>+U7/V7</f>
        <v>9.062991467291283</v>
      </c>
      <c r="X7" s="7"/>
    </row>
    <row r="8" spans="1:25" s="9" customFormat="1" ht="15.75" customHeight="1">
      <c r="A8" s="52">
        <v>4</v>
      </c>
      <c r="B8" s="203" t="s">
        <v>63</v>
      </c>
      <c r="C8" s="204">
        <v>39374</v>
      </c>
      <c r="D8" s="205" t="s">
        <v>77</v>
      </c>
      <c r="E8" s="205" t="s">
        <v>78</v>
      </c>
      <c r="F8" s="206">
        <v>49</v>
      </c>
      <c r="G8" s="206">
        <v>49</v>
      </c>
      <c r="H8" s="206">
        <v>2</v>
      </c>
      <c r="I8" s="207">
        <v>28485</v>
      </c>
      <c r="J8" s="208">
        <v>2895</v>
      </c>
      <c r="K8" s="207">
        <v>62000</v>
      </c>
      <c r="L8" s="208">
        <v>5991</v>
      </c>
      <c r="M8" s="207">
        <v>70932</v>
      </c>
      <c r="N8" s="208">
        <v>6834</v>
      </c>
      <c r="O8" s="209">
        <f>+I8+K8+M8</f>
        <v>161417</v>
      </c>
      <c r="P8" s="210">
        <f>+J8+L8+N8</f>
        <v>15720</v>
      </c>
      <c r="Q8" s="211">
        <f>IF(O8&lt;&gt;0,P8/G8,"")</f>
        <v>320.81632653061223</v>
      </c>
      <c r="R8" s="212">
        <f>IF(O8&lt;&gt;0,O8/P8,"")</f>
        <v>10.26825699745547</v>
      </c>
      <c r="S8" s="207">
        <v>280272</v>
      </c>
      <c r="T8" s="132">
        <f t="shared" si="0"/>
        <v>-0.42407018895929666</v>
      </c>
      <c r="U8" s="207">
        <v>523119</v>
      </c>
      <c r="V8" s="208">
        <v>52189</v>
      </c>
      <c r="W8" s="213">
        <f>U8/V8</f>
        <v>10.023549023740635</v>
      </c>
      <c r="X8" s="7"/>
      <c r="Y8" s="8"/>
    </row>
    <row r="9" spans="1:24" s="10" customFormat="1" ht="15.75" customHeight="1">
      <c r="A9" s="53">
        <v>5</v>
      </c>
      <c r="B9" s="189" t="s">
        <v>108</v>
      </c>
      <c r="C9" s="120">
        <v>39381</v>
      </c>
      <c r="D9" s="163" t="s">
        <v>86</v>
      </c>
      <c r="E9" s="163" t="s">
        <v>8</v>
      </c>
      <c r="F9" s="164">
        <v>45</v>
      </c>
      <c r="G9" s="164">
        <v>45</v>
      </c>
      <c r="H9" s="164">
        <v>1</v>
      </c>
      <c r="I9" s="136">
        <v>27514</v>
      </c>
      <c r="J9" s="165">
        <v>2587</v>
      </c>
      <c r="K9" s="136">
        <v>57156</v>
      </c>
      <c r="L9" s="165">
        <v>5168</v>
      </c>
      <c r="M9" s="136">
        <v>70099</v>
      </c>
      <c r="N9" s="165">
        <v>6413</v>
      </c>
      <c r="O9" s="166">
        <f>+M9+K9+I9</f>
        <v>154769</v>
      </c>
      <c r="P9" s="167">
        <f>+N9+L9+J9</f>
        <v>14168</v>
      </c>
      <c r="Q9" s="165">
        <f>+P9/G9</f>
        <v>314.84444444444443</v>
      </c>
      <c r="R9" s="137">
        <f>+O9/P9</f>
        <v>10.92384246188594</v>
      </c>
      <c r="S9" s="136"/>
      <c r="T9" s="129">
        <f t="shared" si="0"/>
      </c>
      <c r="U9" s="136">
        <v>154769</v>
      </c>
      <c r="V9" s="165">
        <v>14168</v>
      </c>
      <c r="W9" s="190">
        <f>+U9/V9</f>
        <v>10.92384246188594</v>
      </c>
      <c r="X9" s="7"/>
    </row>
    <row r="10" spans="1:24" s="10" customFormat="1" ht="15.75" customHeight="1">
      <c r="A10" s="53">
        <v>6</v>
      </c>
      <c r="B10" s="127" t="s">
        <v>64</v>
      </c>
      <c r="C10" s="119">
        <v>39374</v>
      </c>
      <c r="D10" s="126" t="s">
        <v>89</v>
      </c>
      <c r="E10" s="126" t="s">
        <v>89</v>
      </c>
      <c r="F10" s="121">
        <v>37</v>
      </c>
      <c r="G10" s="121">
        <v>38</v>
      </c>
      <c r="H10" s="121">
        <v>2</v>
      </c>
      <c r="I10" s="134">
        <v>30019</v>
      </c>
      <c r="J10" s="158">
        <v>3065</v>
      </c>
      <c r="K10" s="134">
        <v>51748</v>
      </c>
      <c r="L10" s="158">
        <v>5155</v>
      </c>
      <c r="M10" s="134">
        <v>65465</v>
      </c>
      <c r="N10" s="158">
        <v>6578</v>
      </c>
      <c r="O10" s="159">
        <v>147231</v>
      </c>
      <c r="P10" s="160">
        <f>+J10+L10+N10</f>
        <v>14798</v>
      </c>
      <c r="Q10" s="161">
        <f>IF(O10&lt;&gt;0,P10/G10,"")</f>
        <v>389.42105263157896</v>
      </c>
      <c r="R10" s="135">
        <f>IF(O10&lt;&gt;0,O10/P10,"")</f>
        <v>9.949385052034058</v>
      </c>
      <c r="S10" s="134">
        <v>261202</v>
      </c>
      <c r="T10" s="129">
        <f t="shared" si="0"/>
        <v>-0.4363327999019916</v>
      </c>
      <c r="U10" s="134">
        <v>493075</v>
      </c>
      <c r="V10" s="158">
        <v>51523</v>
      </c>
      <c r="W10" s="148">
        <f>U10/V10</f>
        <v>9.569997865031151</v>
      </c>
      <c r="X10" s="9"/>
    </row>
    <row r="11" spans="1:24" s="10" customFormat="1" ht="15.75" customHeight="1">
      <c r="A11" s="53">
        <v>7</v>
      </c>
      <c r="B11" s="189" t="s">
        <v>65</v>
      </c>
      <c r="C11" s="120">
        <v>39374</v>
      </c>
      <c r="D11" s="163" t="s">
        <v>25</v>
      </c>
      <c r="E11" s="163" t="s">
        <v>25</v>
      </c>
      <c r="F11" s="164">
        <v>39</v>
      </c>
      <c r="G11" s="164">
        <v>39</v>
      </c>
      <c r="H11" s="164">
        <v>2</v>
      </c>
      <c r="I11" s="136">
        <v>16023.5</v>
      </c>
      <c r="J11" s="165">
        <v>1492</v>
      </c>
      <c r="K11" s="136">
        <v>32320.5</v>
      </c>
      <c r="L11" s="165">
        <v>2922</v>
      </c>
      <c r="M11" s="136">
        <v>39823.5</v>
      </c>
      <c r="N11" s="165">
        <v>3617</v>
      </c>
      <c r="O11" s="166">
        <f>I11+K11+M11</f>
        <v>88167.5</v>
      </c>
      <c r="P11" s="167">
        <f>J11+L11+N11</f>
        <v>8031</v>
      </c>
      <c r="Q11" s="162"/>
      <c r="R11" s="168"/>
      <c r="S11" s="136">
        <v>144521.5</v>
      </c>
      <c r="T11" s="129">
        <f t="shared" si="0"/>
        <v>-0.3899350615652342</v>
      </c>
      <c r="U11" s="139">
        <v>282063.5</v>
      </c>
      <c r="V11" s="162">
        <v>26692</v>
      </c>
      <c r="W11" s="191">
        <f>U11/V11</f>
        <v>10.567342274838904</v>
      </c>
      <c r="X11" s="8"/>
    </row>
    <row r="12" spans="1:25" s="10" customFormat="1" ht="15.75" customHeight="1">
      <c r="A12" s="53">
        <v>8</v>
      </c>
      <c r="B12" s="192" t="s">
        <v>58</v>
      </c>
      <c r="C12" s="123">
        <v>39367</v>
      </c>
      <c r="D12" s="169" t="s">
        <v>9</v>
      </c>
      <c r="E12" s="169" t="s">
        <v>109</v>
      </c>
      <c r="F12" s="124">
        <v>148</v>
      </c>
      <c r="G12" s="170">
        <v>147</v>
      </c>
      <c r="H12" s="170">
        <v>3</v>
      </c>
      <c r="I12" s="138">
        <v>8893</v>
      </c>
      <c r="J12" s="171">
        <v>1376</v>
      </c>
      <c r="K12" s="138">
        <v>20273.5</v>
      </c>
      <c r="L12" s="171">
        <v>3081</v>
      </c>
      <c r="M12" s="138">
        <v>27304</v>
      </c>
      <c r="N12" s="171">
        <v>4340</v>
      </c>
      <c r="O12" s="172">
        <f>M12+K12+I12</f>
        <v>56470.5</v>
      </c>
      <c r="P12" s="173">
        <f>+J12+L12+N12</f>
        <v>8797</v>
      </c>
      <c r="Q12" s="161">
        <f>IF(O12&lt;&gt;0,P12/G12,"")</f>
        <v>59.843537414965986</v>
      </c>
      <c r="R12" s="135">
        <f>IF(O12&lt;&gt;0,O12/P12,"")</f>
        <v>6.419290667272934</v>
      </c>
      <c r="S12" s="138">
        <v>156691.5</v>
      </c>
      <c r="T12" s="129">
        <f t="shared" si="0"/>
        <v>-0.6396071261044792</v>
      </c>
      <c r="U12" s="138">
        <v>925050</v>
      </c>
      <c r="V12" s="171">
        <v>123464</v>
      </c>
      <c r="W12" s="148">
        <f>U12/V12</f>
        <v>7.492467439901509</v>
      </c>
      <c r="X12" s="11"/>
      <c r="Y12" s="8"/>
    </row>
    <row r="13" spans="1:25" s="10" customFormat="1" ht="15.75" customHeight="1">
      <c r="A13" s="53">
        <v>9</v>
      </c>
      <c r="B13" s="188" t="s">
        <v>66</v>
      </c>
      <c r="C13" s="119">
        <v>39374</v>
      </c>
      <c r="D13" s="156" t="s">
        <v>98</v>
      </c>
      <c r="E13" s="156" t="s">
        <v>67</v>
      </c>
      <c r="F13" s="157">
        <v>86</v>
      </c>
      <c r="G13" s="157">
        <v>83</v>
      </c>
      <c r="H13" s="157">
        <v>2</v>
      </c>
      <c r="I13" s="134">
        <v>7235.5</v>
      </c>
      <c r="J13" s="158">
        <v>983</v>
      </c>
      <c r="K13" s="134">
        <v>15026</v>
      </c>
      <c r="L13" s="158">
        <v>1956</v>
      </c>
      <c r="M13" s="134">
        <v>19775.5</v>
      </c>
      <c r="N13" s="158">
        <v>2531</v>
      </c>
      <c r="O13" s="159">
        <f>I13+K13+M13</f>
        <v>42037</v>
      </c>
      <c r="P13" s="160">
        <f>J13+L13+N13</f>
        <v>5470</v>
      </c>
      <c r="Q13" s="161">
        <f>IF(O13&lt;&gt;0,P13/G13,"")</f>
        <v>65.90361445783132</v>
      </c>
      <c r="R13" s="135">
        <f>IF(O13&lt;&gt;0,O13/P13,"")</f>
        <v>7.685009140767825</v>
      </c>
      <c r="S13" s="134">
        <v>133640.5</v>
      </c>
      <c r="T13" s="129">
        <f t="shared" si="0"/>
        <v>-0.6854471511255944</v>
      </c>
      <c r="U13" s="140">
        <f>185051.5+42037</f>
        <v>227088.5</v>
      </c>
      <c r="V13" s="162">
        <f>23718+5470</f>
        <v>29188</v>
      </c>
      <c r="W13" s="148">
        <f>U13/V13</f>
        <v>7.780200767438673</v>
      </c>
      <c r="X13" s="8"/>
      <c r="Y13" s="8"/>
    </row>
    <row r="14" spans="1:25" s="10" customFormat="1" ht="15.75" customHeight="1">
      <c r="A14" s="53">
        <v>10</v>
      </c>
      <c r="B14" s="189" t="s">
        <v>110</v>
      </c>
      <c r="C14" s="120">
        <v>39381</v>
      </c>
      <c r="D14" s="163" t="s">
        <v>38</v>
      </c>
      <c r="E14" s="163" t="s">
        <v>111</v>
      </c>
      <c r="F14" s="164">
        <v>11</v>
      </c>
      <c r="G14" s="164">
        <v>11</v>
      </c>
      <c r="H14" s="164">
        <v>1</v>
      </c>
      <c r="I14" s="136">
        <v>5764.5</v>
      </c>
      <c r="J14" s="165">
        <v>515</v>
      </c>
      <c r="K14" s="136">
        <v>13455.5</v>
      </c>
      <c r="L14" s="165">
        <v>1134</v>
      </c>
      <c r="M14" s="136">
        <v>15537</v>
      </c>
      <c r="N14" s="165">
        <v>1304</v>
      </c>
      <c r="O14" s="166">
        <f>I14+K14+M14</f>
        <v>34757</v>
      </c>
      <c r="P14" s="167">
        <f>J14+L14+N14</f>
        <v>2953</v>
      </c>
      <c r="Q14" s="161">
        <f>IF(O14&lt;&gt;0,P14/G14,"")</f>
        <v>268.45454545454544</v>
      </c>
      <c r="R14" s="135">
        <f>IF(O14&lt;&gt;0,O14/P14,"")</f>
        <v>11.770064341347782</v>
      </c>
      <c r="S14" s="136"/>
      <c r="T14" s="129">
        <f t="shared" si="0"/>
      </c>
      <c r="U14" s="139">
        <v>52293</v>
      </c>
      <c r="V14" s="162">
        <v>5145</v>
      </c>
      <c r="W14" s="148">
        <f>U14/V14</f>
        <v>10.163848396501457</v>
      </c>
      <c r="X14" s="8"/>
      <c r="Y14" s="8"/>
    </row>
    <row r="15" spans="1:25" s="10" customFormat="1" ht="15.75" customHeight="1">
      <c r="A15" s="53">
        <v>11</v>
      </c>
      <c r="B15" s="189" t="s">
        <v>51</v>
      </c>
      <c r="C15" s="120">
        <v>39360</v>
      </c>
      <c r="D15" s="163" t="s">
        <v>86</v>
      </c>
      <c r="E15" s="163" t="s">
        <v>95</v>
      </c>
      <c r="F15" s="164">
        <v>112</v>
      </c>
      <c r="G15" s="164">
        <v>66</v>
      </c>
      <c r="H15" s="164">
        <v>4</v>
      </c>
      <c r="I15" s="136">
        <v>5335</v>
      </c>
      <c r="J15" s="165">
        <v>867</v>
      </c>
      <c r="K15" s="136">
        <v>11922</v>
      </c>
      <c r="L15" s="165">
        <v>1781</v>
      </c>
      <c r="M15" s="136">
        <v>16006</v>
      </c>
      <c r="N15" s="165">
        <v>2142</v>
      </c>
      <c r="O15" s="166">
        <f>+M15+K15+I15</f>
        <v>33263</v>
      </c>
      <c r="P15" s="167">
        <f>+N15+L15+J15</f>
        <v>4790</v>
      </c>
      <c r="Q15" s="165">
        <f>+P15/G15</f>
        <v>72.57575757575758</v>
      </c>
      <c r="R15" s="137">
        <f>+O15/P15</f>
        <v>6.944258872651357</v>
      </c>
      <c r="S15" s="136">
        <v>143223</v>
      </c>
      <c r="T15" s="129">
        <f t="shared" si="0"/>
        <v>-0.7677537825628565</v>
      </c>
      <c r="U15" s="136">
        <v>985565</v>
      </c>
      <c r="V15" s="165">
        <v>108950</v>
      </c>
      <c r="W15" s="190">
        <f>+U15/V15</f>
        <v>9.04603028912345</v>
      </c>
      <c r="X15" s="8"/>
      <c r="Y15" s="8"/>
    </row>
    <row r="16" spans="1:25" s="10" customFormat="1" ht="15.75" customHeight="1">
      <c r="A16" s="53">
        <v>12</v>
      </c>
      <c r="B16" s="188" t="s">
        <v>59</v>
      </c>
      <c r="C16" s="119">
        <v>39367</v>
      </c>
      <c r="D16" s="156" t="s">
        <v>77</v>
      </c>
      <c r="E16" s="156" t="s">
        <v>10</v>
      </c>
      <c r="F16" s="157">
        <v>65</v>
      </c>
      <c r="G16" s="157">
        <v>58</v>
      </c>
      <c r="H16" s="157">
        <v>3</v>
      </c>
      <c r="I16" s="134">
        <v>5478</v>
      </c>
      <c r="J16" s="158">
        <v>580</v>
      </c>
      <c r="K16" s="134">
        <v>10009</v>
      </c>
      <c r="L16" s="158">
        <v>1011</v>
      </c>
      <c r="M16" s="134">
        <v>14182</v>
      </c>
      <c r="N16" s="158">
        <v>1484</v>
      </c>
      <c r="O16" s="159">
        <f>+I16+K16+M16</f>
        <v>29669</v>
      </c>
      <c r="P16" s="160">
        <f>+J16+L16+N16</f>
        <v>3075</v>
      </c>
      <c r="Q16" s="161">
        <f>IF(O16&lt;&gt;0,P16/G16,"")</f>
        <v>53.01724137931034</v>
      </c>
      <c r="R16" s="135">
        <f>IF(O16&lt;&gt;0,O16/P16,"")</f>
        <v>9.648455284552846</v>
      </c>
      <c r="S16" s="134">
        <v>84978</v>
      </c>
      <c r="T16" s="129">
        <f t="shared" si="0"/>
        <v>-0.6508625761961919</v>
      </c>
      <c r="U16" s="134">
        <v>392384</v>
      </c>
      <c r="V16" s="158">
        <v>41178</v>
      </c>
      <c r="W16" s="148">
        <f>U16/V16</f>
        <v>9.528971781048133</v>
      </c>
      <c r="X16" s="8"/>
      <c r="Y16" s="8"/>
    </row>
    <row r="17" spans="1:25" s="10" customFormat="1" ht="15.75" customHeight="1">
      <c r="A17" s="53">
        <v>13</v>
      </c>
      <c r="B17" s="128" t="s">
        <v>68</v>
      </c>
      <c r="C17" s="120">
        <v>39374</v>
      </c>
      <c r="D17" s="125" t="s">
        <v>6</v>
      </c>
      <c r="E17" s="125" t="s">
        <v>97</v>
      </c>
      <c r="F17" s="122">
        <v>38</v>
      </c>
      <c r="G17" s="122">
        <v>38</v>
      </c>
      <c r="H17" s="122">
        <v>2</v>
      </c>
      <c r="I17" s="136">
        <v>4400</v>
      </c>
      <c r="J17" s="165">
        <v>512</v>
      </c>
      <c r="K17" s="136">
        <v>9452</v>
      </c>
      <c r="L17" s="165">
        <v>1020</v>
      </c>
      <c r="M17" s="136">
        <v>10440</v>
      </c>
      <c r="N17" s="165">
        <v>1110</v>
      </c>
      <c r="O17" s="166">
        <f>SUM(I17+K17+M17)</f>
        <v>24292</v>
      </c>
      <c r="P17" s="167">
        <f>J17+L17+N17</f>
        <v>2642</v>
      </c>
      <c r="Q17" s="161">
        <f>IF(O17&lt;&gt;0,P17/G17,"")</f>
        <v>69.52631578947368</v>
      </c>
      <c r="R17" s="135">
        <f>IF(O17&lt;&gt;0,O17/P17,"")</f>
        <v>9.194549583648751</v>
      </c>
      <c r="S17" s="143"/>
      <c r="T17" s="129">
        <f t="shared" si="0"/>
      </c>
      <c r="U17" s="136">
        <v>87336</v>
      </c>
      <c r="V17" s="165">
        <v>9572</v>
      </c>
      <c r="W17" s="148">
        <f>U17/V17</f>
        <v>9.124111993313832</v>
      </c>
      <c r="X17" s="8"/>
      <c r="Y17" s="8"/>
    </row>
    <row r="18" spans="1:25" s="10" customFormat="1" ht="15.75" customHeight="1">
      <c r="A18" s="53">
        <v>14</v>
      </c>
      <c r="B18" s="188" t="s">
        <v>53</v>
      </c>
      <c r="C18" s="119">
        <v>39360</v>
      </c>
      <c r="D18" s="156" t="s">
        <v>98</v>
      </c>
      <c r="E18" s="156" t="s">
        <v>16</v>
      </c>
      <c r="F18" s="157">
        <v>116</v>
      </c>
      <c r="G18" s="157">
        <v>56</v>
      </c>
      <c r="H18" s="157">
        <v>4</v>
      </c>
      <c r="I18" s="134">
        <v>3587.5</v>
      </c>
      <c r="J18" s="158">
        <v>561</v>
      </c>
      <c r="K18" s="134">
        <v>9184.5</v>
      </c>
      <c r="L18" s="158">
        <v>1377</v>
      </c>
      <c r="M18" s="134">
        <v>11055.5</v>
      </c>
      <c r="N18" s="158">
        <v>1681</v>
      </c>
      <c r="O18" s="159">
        <f>I18+K18+M18</f>
        <v>23827.5</v>
      </c>
      <c r="P18" s="160">
        <f>J18+L18+N18</f>
        <v>3619</v>
      </c>
      <c r="Q18" s="161">
        <f>IF(O18&lt;&gt;0,P18/G18,"")</f>
        <v>64.625</v>
      </c>
      <c r="R18" s="135">
        <f>IF(O18&lt;&gt;0,O18/P18,"")</f>
        <v>6.584001105277701</v>
      </c>
      <c r="S18" s="134">
        <v>97471.5</v>
      </c>
      <c r="T18" s="129">
        <f t="shared" si="0"/>
        <v>-0.7555439282251735</v>
      </c>
      <c r="U18" s="140">
        <f>373787+510358+125428+23827.5</f>
        <v>1033400.5</v>
      </c>
      <c r="V18" s="162">
        <f>44941+63729+16985+3619</f>
        <v>129274</v>
      </c>
      <c r="W18" s="148">
        <f>U18/V18</f>
        <v>7.993877345792657</v>
      </c>
      <c r="X18" s="8"/>
      <c r="Y18" s="8"/>
    </row>
    <row r="19" spans="1:25" s="10" customFormat="1" ht="15.75" customHeight="1">
      <c r="A19" s="53">
        <v>15</v>
      </c>
      <c r="B19" s="188">
        <v>1408</v>
      </c>
      <c r="C19" s="119">
        <v>39353</v>
      </c>
      <c r="D19" s="156" t="s">
        <v>77</v>
      </c>
      <c r="E19" s="156" t="s">
        <v>91</v>
      </c>
      <c r="F19" s="157">
        <v>70</v>
      </c>
      <c r="G19" s="157">
        <v>32</v>
      </c>
      <c r="H19" s="157">
        <v>5</v>
      </c>
      <c r="I19" s="134">
        <v>3637</v>
      </c>
      <c r="J19" s="158">
        <v>714</v>
      </c>
      <c r="K19" s="134">
        <v>8133</v>
      </c>
      <c r="L19" s="158">
        <v>1506</v>
      </c>
      <c r="M19" s="134">
        <v>10133</v>
      </c>
      <c r="N19" s="158">
        <v>1801</v>
      </c>
      <c r="O19" s="159">
        <f>+I19+K19+M19</f>
        <v>21903</v>
      </c>
      <c r="P19" s="160">
        <f>+J19+L19+N19</f>
        <v>4021</v>
      </c>
      <c r="Q19" s="161">
        <f>IF(O19&lt;&gt;0,P19/G19,"")</f>
        <v>125.65625</v>
      </c>
      <c r="R19" s="135">
        <f>IF(O19&lt;&gt;0,O19/P19,"")</f>
        <v>5.447152449639393</v>
      </c>
      <c r="S19" s="134">
        <v>69081</v>
      </c>
      <c r="T19" s="129">
        <f t="shared" si="0"/>
        <v>-0.6829374212880531</v>
      </c>
      <c r="U19" s="134">
        <v>1323783</v>
      </c>
      <c r="V19" s="158">
        <v>152467</v>
      </c>
      <c r="W19" s="148">
        <f>U19/V19</f>
        <v>8.682423081716044</v>
      </c>
      <c r="X19" s="8"/>
      <c r="Y19" s="8"/>
    </row>
    <row r="20" spans="1:25" s="10" customFormat="1" ht="15.75" customHeight="1">
      <c r="A20" s="53">
        <v>16</v>
      </c>
      <c r="B20" s="189" t="s">
        <v>12</v>
      </c>
      <c r="C20" s="120">
        <v>39318</v>
      </c>
      <c r="D20" s="163" t="s">
        <v>86</v>
      </c>
      <c r="E20" s="163" t="s">
        <v>87</v>
      </c>
      <c r="F20" s="164">
        <v>116</v>
      </c>
      <c r="G20" s="164">
        <v>28</v>
      </c>
      <c r="H20" s="164">
        <v>10</v>
      </c>
      <c r="I20" s="136">
        <v>1400</v>
      </c>
      <c r="J20" s="165">
        <v>319</v>
      </c>
      <c r="K20" s="136">
        <v>5436</v>
      </c>
      <c r="L20" s="165">
        <v>721</v>
      </c>
      <c r="M20" s="136">
        <v>7533</v>
      </c>
      <c r="N20" s="165">
        <v>988</v>
      </c>
      <c r="O20" s="166">
        <f>+M20+K20+I20</f>
        <v>14369</v>
      </c>
      <c r="P20" s="167">
        <f>+N20+L20+J20</f>
        <v>2028</v>
      </c>
      <c r="Q20" s="165">
        <f>+P20/G20</f>
        <v>72.42857142857143</v>
      </c>
      <c r="R20" s="137">
        <f>+O20/P20</f>
        <v>7.085305719921105</v>
      </c>
      <c r="S20" s="136">
        <v>18140</v>
      </c>
      <c r="T20" s="129">
        <f t="shared" si="0"/>
        <v>-0.20788313120176405</v>
      </c>
      <c r="U20" s="136">
        <v>2524065</v>
      </c>
      <c r="V20" s="165">
        <v>310816</v>
      </c>
      <c r="W20" s="190">
        <f>+U20/V20</f>
        <v>8.120769201070729</v>
      </c>
      <c r="X20" s="8"/>
      <c r="Y20" s="8"/>
    </row>
    <row r="21" spans="1:24" s="10" customFormat="1" ht="15.75" customHeight="1">
      <c r="A21" s="53">
        <v>17</v>
      </c>
      <c r="B21" s="193" t="s">
        <v>54</v>
      </c>
      <c r="C21" s="123">
        <v>39360</v>
      </c>
      <c r="D21" s="169" t="s">
        <v>9</v>
      </c>
      <c r="E21" s="169" t="s">
        <v>109</v>
      </c>
      <c r="F21" s="124">
        <v>71</v>
      </c>
      <c r="G21" s="170">
        <v>51</v>
      </c>
      <c r="H21" s="170">
        <v>4</v>
      </c>
      <c r="I21" s="138">
        <v>2110</v>
      </c>
      <c r="J21" s="171">
        <v>437</v>
      </c>
      <c r="K21" s="138">
        <v>4780.5</v>
      </c>
      <c r="L21" s="171">
        <v>975</v>
      </c>
      <c r="M21" s="138">
        <v>5088</v>
      </c>
      <c r="N21" s="171">
        <v>190</v>
      </c>
      <c r="O21" s="172">
        <f>M21+K21+I21</f>
        <v>11978.5</v>
      </c>
      <c r="P21" s="173">
        <f>+J21+L21+N21</f>
        <v>1602</v>
      </c>
      <c r="Q21" s="161">
        <f>IF(O21&lt;&gt;0,P21/G21,"")</f>
        <v>31.41176470588235</v>
      </c>
      <c r="R21" s="135">
        <f>IF(O21&lt;&gt;0,O21/P21,"")</f>
        <v>7.477215980024969</v>
      </c>
      <c r="S21" s="138">
        <v>24189</v>
      </c>
      <c r="T21" s="129">
        <f t="shared" si="0"/>
        <v>-0.5047955682334946</v>
      </c>
      <c r="U21" s="138">
        <v>270037</v>
      </c>
      <c r="V21" s="171">
        <v>40135</v>
      </c>
      <c r="W21" s="148">
        <f>U21/V21</f>
        <v>6.728217266724804</v>
      </c>
      <c r="X21" s="8"/>
    </row>
    <row r="22" spans="1:24" s="10" customFormat="1" ht="15.75" customHeight="1">
      <c r="A22" s="53">
        <v>18</v>
      </c>
      <c r="B22" s="189" t="s">
        <v>62</v>
      </c>
      <c r="C22" s="120">
        <v>39367</v>
      </c>
      <c r="D22" s="163" t="s">
        <v>96</v>
      </c>
      <c r="E22" s="163" t="s">
        <v>3</v>
      </c>
      <c r="F22" s="164">
        <v>45</v>
      </c>
      <c r="G22" s="164">
        <v>42</v>
      </c>
      <c r="H22" s="164">
        <v>3</v>
      </c>
      <c r="I22" s="136">
        <v>1140</v>
      </c>
      <c r="J22" s="165">
        <v>171</v>
      </c>
      <c r="K22" s="136">
        <v>2784</v>
      </c>
      <c r="L22" s="165">
        <v>421</v>
      </c>
      <c r="M22" s="136">
        <v>3818</v>
      </c>
      <c r="N22" s="165">
        <v>553</v>
      </c>
      <c r="O22" s="166">
        <f>I22+K22+M22</f>
        <v>7742</v>
      </c>
      <c r="P22" s="167">
        <f>J22+L22+N22</f>
        <v>1145</v>
      </c>
      <c r="Q22" s="162"/>
      <c r="R22" s="168"/>
      <c r="S22" s="136">
        <v>16494</v>
      </c>
      <c r="T22" s="129">
        <f t="shared" si="0"/>
        <v>-0.5306171941311992</v>
      </c>
      <c r="U22" s="139">
        <v>120042.5</v>
      </c>
      <c r="V22" s="162">
        <v>14783</v>
      </c>
      <c r="W22" s="191">
        <f>U22/V22</f>
        <v>8.12030710951769</v>
      </c>
      <c r="X22" s="8"/>
    </row>
    <row r="23" spans="1:24" s="10" customFormat="1" ht="15.75" customHeight="1">
      <c r="A23" s="53">
        <v>19</v>
      </c>
      <c r="B23" s="127" t="s">
        <v>61</v>
      </c>
      <c r="C23" s="119">
        <v>39367</v>
      </c>
      <c r="D23" s="126" t="s">
        <v>38</v>
      </c>
      <c r="E23" s="126" t="s">
        <v>43</v>
      </c>
      <c r="F23" s="121">
        <v>21</v>
      </c>
      <c r="G23" s="121">
        <v>15</v>
      </c>
      <c r="H23" s="121">
        <v>3</v>
      </c>
      <c r="I23" s="134">
        <v>1053.5</v>
      </c>
      <c r="J23" s="158">
        <v>130</v>
      </c>
      <c r="K23" s="134">
        <v>2860.5</v>
      </c>
      <c r="L23" s="158">
        <v>361</v>
      </c>
      <c r="M23" s="134">
        <v>3301.5</v>
      </c>
      <c r="N23" s="158">
        <v>382</v>
      </c>
      <c r="O23" s="159">
        <f>I23+K23+M23</f>
        <v>7215.5</v>
      </c>
      <c r="P23" s="160">
        <f>J23+L23+N23</f>
        <v>873</v>
      </c>
      <c r="Q23" s="161">
        <f>IF(O23&lt;&gt;0,P23/G23,"")</f>
        <v>58.2</v>
      </c>
      <c r="R23" s="135">
        <f>IF(O23&lt;&gt;0,O23/P23,"")</f>
        <v>8.265177548682704</v>
      </c>
      <c r="S23" s="136">
        <v>27153.5</v>
      </c>
      <c r="T23" s="129">
        <f t="shared" si="0"/>
        <v>-0.734269983611689</v>
      </c>
      <c r="U23" s="139">
        <v>146902.5</v>
      </c>
      <c r="V23" s="162">
        <v>13605</v>
      </c>
      <c r="W23" s="148">
        <f>U23/V23</f>
        <v>10.79768467475193</v>
      </c>
      <c r="X23" s="8"/>
    </row>
    <row r="24" spans="1:24" s="10" customFormat="1" ht="18.75" thickBot="1">
      <c r="A24" s="53">
        <v>20</v>
      </c>
      <c r="B24" s="223" t="s">
        <v>27</v>
      </c>
      <c r="C24" s="150">
        <v>39346</v>
      </c>
      <c r="D24" s="224" t="s">
        <v>86</v>
      </c>
      <c r="E24" s="224" t="s">
        <v>8</v>
      </c>
      <c r="F24" s="225">
        <v>58</v>
      </c>
      <c r="G24" s="225">
        <v>18</v>
      </c>
      <c r="H24" s="225">
        <v>6</v>
      </c>
      <c r="I24" s="151">
        <v>1299</v>
      </c>
      <c r="J24" s="226">
        <v>236</v>
      </c>
      <c r="K24" s="151">
        <v>2339</v>
      </c>
      <c r="L24" s="226">
        <v>439</v>
      </c>
      <c r="M24" s="151">
        <v>3121</v>
      </c>
      <c r="N24" s="226">
        <v>591</v>
      </c>
      <c r="O24" s="227">
        <f>+M24+K24+I24</f>
        <v>6759</v>
      </c>
      <c r="P24" s="228">
        <f>+N24+L24+J24</f>
        <v>1266</v>
      </c>
      <c r="Q24" s="226">
        <f>+P24/G24</f>
        <v>70.33333333333333</v>
      </c>
      <c r="R24" s="152">
        <f>+O24/P24</f>
        <v>5.338862559241706</v>
      </c>
      <c r="S24" s="151">
        <v>10499</v>
      </c>
      <c r="T24" s="131">
        <f t="shared" si="0"/>
        <v>-0.35622440232403085</v>
      </c>
      <c r="U24" s="151">
        <v>543761</v>
      </c>
      <c r="V24" s="226">
        <v>62201</v>
      </c>
      <c r="W24" s="229">
        <f>+U24/V24</f>
        <v>8.741997717078503</v>
      </c>
      <c r="X24" s="8"/>
    </row>
    <row r="25" spans="1:28" s="66" customFormat="1" ht="15">
      <c r="A25" s="67"/>
      <c r="B25" s="256" t="s">
        <v>94</v>
      </c>
      <c r="C25" s="257"/>
      <c r="D25" s="258"/>
      <c r="E25" s="259"/>
      <c r="F25" s="103"/>
      <c r="G25" s="103">
        <f>SUM(G5:G24)</f>
        <v>1220</v>
      </c>
      <c r="H25" s="104"/>
      <c r="I25" s="105"/>
      <c r="J25" s="106"/>
      <c r="K25" s="105"/>
      <c r="L25" s="106"/>
      <c r="M25" s="105"/>
      <c r="N25" s="106"/>
      <c r="O25" s="105">
        <f>SUM(O5:O24)</f>
        <v>2926957.5</v>
      </c>
      <c r="P25" s="106">
        <f>SUM(P5:P24)</f>
        <v>330002</v>
      </c>
      <c r="Q25" s="106">
        <f>O25/G25</f>
        <v>2399.1454918032787</v>
      </c>
      <c r="R25" s="107">
        <f>O25/P25</f>
        <v>8.86951442718529</v>
      </c>
      <c r="S25" s="105"/>
      <c r="T25" s="108"/>
      <c r="U25" s="105"/>
      <c r="V25" s="106"/>
      <c r="W25" s="107"/>
      <c r="AB25" s="66" t="s">
        <v>104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0"/>
      <c r="E27" s="231"/>
      <c r="F27" s="231"/>
      <c r="G27" s="231"/>
      <c r="H27" s="34"/>
      <c r="I27" s="35"/>
      <c r="K27" s="35"/>
      <c r="M27" s="35"/>
      <c r="O27" s="36"/>
      <c r="R27" s="37"/>
      <c r="S27" s="240" t="s">
        <v>2</v>
      </c>
      <c r="T27" s="240"/>
      <c r="U27" s="240"/>
      <c r="V27" s="240"/>
      <c r="W27" s="240"/>
      <c r="X27" s="38"/>
    </row>
    <row r="28" spans="1:24" s="33" customFormat="1" ht="18">
      <c r="A28" s="32"/>
      <c r="B28" s="9"/>
      <c r="C28" s="55"/>
      <c r="D28" s="56"/>
      <c r="E28" s="57"/>
      <c r="F28" s="57"/>
      <c r="G28" s="100"/>
      <c r="H28" s="34"/>
      <c r="M28" s="35"/>
      <c r="O28" s="36"/>
      <c r="R28" s="37"/>
      <c r="S28" s="240"/>
      <c r="T28" s="240"/>
      <c r="U28" s="240"/>
      <c r="V28" s="240"/>
      <c r="W28" s="240"/>
      <c r="X28" s="38"/>
    </row>
    <row r="29" spans="1:24" s="33" customFormat="1" ht="18">
      <c r="A29" s="32"/>
      <c r="G29" s="34"/>
      <c r="H29" s="34"/>
      <c r="M29" s="35"/>
      <c r="O29" s="36"/>
      <c r="R29" s="37"/>
      <c r="S29" s="240"/>
      <c r="T29" s="240"/>
      <c r="U29" s="240"/>
      <c r="V29" s="240"/>
      <c r="W29" s="240"/>
      <c r="X29" s="38"/>
    </row>
    <row r="30" spans="1:24" s="33" customFormat="1" ht="18" customHeight="1">
      <c r="A30" s="32"/>
      <c r="C30" s="34"/>
      <c r="E30" s="39"/>
      <c r="F30" s="34"/>
      <c r="G30" s="34"/>
      <c r="H30" s="34"/>
      <c r="I30" s="35"/>
      <c r="K30" s="35"/>
      <c r="M30" s="35"/>
      <c r="O30" s="36"/>
      <c r="S30" s="239" t="s">
        <v>34</v>
      </c>
      <c r="T30" s="239"/>
      <c r="U30" s="239"/>
      <c r="V30" s="239"/>
      <c r="W30" s="239"/>
      <c r="X30" s="38"/>
    </row>
    <row r="31" spans="1:24" s="33" customFormat="1" ht="18.75" customHeight="1">
      <c r="A31" s="32"/>
      <c r="C31" s="34"/>
      <c r="E31" s="39"/>
      <c r="F31" s="34"/>
      <c r="G31" s="34"/>
      <c r="H31" s="34"/>
      <c r="I31" s="35"/>
      <c r="K31" s="35"/>
      <c r="M31" s="35"/>
      <c r="O31" s="36"/>
      <c r="S31" s="239"/>
      <c r="T31" s="239"/>
      <c r="U31" s="239"/>
      <c r="V31" s="239"/>
      <c r="W31" s="239"/>
      <c r="X31" s="38"/>
    </row>
    <row r="32" spans="1:24" s="33" customFormat="1" ht="36" customHeight="1">
      <c r="A32" s="32"/>
      <c r="C32" s="34"/>
      <c r="E32" s="39"/>
      <c r="F32" s="34"/>
      <c r="G32" s="34"/>
      <c r="H32" s="34"/>
      <c r="I32" s="35"/>
      <c r="K32" s="35"/>
      <c r="M32" s="35"/>
      <c r="O32" s="36"/>
      <c r="S32" s="239"/>
      <c r="T32" s="239"/>
      <c r="U32" s="239"/>
      <c r="V32" s="239"/>
      <c r="W32" s="239"/>
      <c r="X32" s="38"/>
    </row>
    <row r="33" spans="1:24" s="33" customFormat="1" ht="30" customHeight="1">
      <c r="A33" s="32"/>
      <c r="C33" s="34"/>
      <c r="E33" s="39"/>
      <c r="F33" s="34"/>
      <c r="G33" s="34"/>
      <c r="H33" s="34"/>
      <c r="I33" s="35"/>
      <c r="K33" s="35"/>
      <c r="M33" s="35"/>
      <c r="O33" s="36"/>
      <c r="P33" s="236" t="s">
        <v>88</v>
      </c>
      <c r="Q33" s="237"/>
      <c r="R33" s="237"/>
      <c r="S33" s="237"/>
      <c r="T33" s="237"/>
      <c r="U33" s="237"/>
      <c r="V33" s="237"/>
      <c r="W33" s="237"/>
      <c r="X33" s="38"/>
    </row>
    <row r="34" spans="1:24" s="33" customFormat="1" ht="30" customHeight="1">
      <c r="A34" s="32"/>
      <c r="C34" s="34"/>
      <c r="E34" s="39"/>
      <c r="F34" s="34"/>
      <c r="G34" s="34"/>
      <c r="H34" s="34"/>
      <c r="I34" s="35"/>
      <c r="K34" s="35"/>
      <c r="M34" s="35"/>
      <c r="O34" s="36"/>
      <c r="P34" s="237"/>
      <c r="Q34" s="237"/>
      <c r="R34" s="237"/>
      <c r="S34" s="237"/>
      <c r="T34" s="237"/>
      <c r="U34" s="237"/>
      <c r="V34" s="237"/>
      <c r="W34" s="237"/>
      <c r="X34" s="38"/>
    </row>
    <row r="35" spans="1:24" s="33" customFormat="1" ht="30" customHeight="1">
      <c r="A35" s="32"/>
      <c r="C35" s="34"/>
      <c r="E35" s="39"/>
      <c r="F35" s="34"/>
      <c r="G35" s="34"/>
      <c r="H35" s="34"/>
      <c r="I35" s="35"/>
      <c r="K35" s="35"/>
      <c r="M35" s="35"/>
      <c r="O35" s="36"/>
      <c r="P35" s="237"/>
      <c r="Q35" s="237"/>
      <c r="R35" s="237"/>
      <c r="S35" s="237"/>
      <c r="T35" s="237"/>
      <c r="U35" s="237"/>
      <c r="V35" s="237"/>
      <c r="W35" s="237"/>
      <c r="X35" s="38"/>
    </row>
    <row r="36" spans="1:24" s="33" customFormat="1" ht="30" customHeight="1">
      <c r="A36" s="32"/>
      <c r="C36" s="34"/>
      <c r="E36" s="39"/>
      <c r="F36" s="34"/>
      <c r="G36" s="34"/>
      <c r="H36" s="34"/>
      <c r="I36" s="35"/>
      <c r="K36" s="35"/>
      <c r="M36" s="35"/>
      <c r="O36" s="36"/>
      <c r="P36" s="237"/>
      <c r="Q36" s="237"/>
      <c r="R36" s="237"/>
      <c r="S36" s="237"/>
      <c r="T36" s="237"/>
      <c r="U36" s="237"/>
      <c r="V36" s="237"/>
      <c r="W36" s="237"/>
      <c r="X36" s="38"/>
    </row>
    <row r="37" spans="1:24" s="33" customFormat="1" ht="30" customHeight="1">
      <c r="A37" s="32"/>
      <c r="C37" s="34"/>
      <c r="E37" s="39"/>
      <c r="F37" s="34"/>
      <c r="G37" s="34"/>
      <c r="H37" s="34"/>
      <c r="I37" s="35"/>
      <c r="K37" s="35"/>
      <c r="M37" s="35"/>
      <c r="O37" s="36"/>
      <c r="P37" s="237"/>
      <c r="Q37" s="237"/>
      <c r="R37" s="237"/>
      <c r="S37" s="237"/>
      <c r="T37" s="237"/>
      <c r="U37" s="237"/>
      <c r="V37" s="237"/>
      <c r="W37" s="237"/>
      <c r="X37" s="38"/>
    </row>
    <row r="38" spans="1:24" s="33" customFormat="1" ht="30" customHeight="1">
      <c r="A38" s="32"/>
      <c r="C38" s="34"/>
      <c r="E38" s="39"/>
      <c r="F38" s="34"/>
      <c r="G38" s="5"/>
      <c r="H38" s="5"/>
      <c r="I38" s="12"/>
      <c r="J38" s="3"/>
      <c r="K38" s="12"/>
      <c r="L38" s="3"/>
      <c r="M38" s="12"/>
      <c r="N38" s="3"/>
      <c r="O38" s="36"/>
      <c r="P38" s="237"/>
      <c r="Q38" s="237"/>
      <c r="R38" s="237"/>
      <c r="S38" s="237"/>
      <c r="T38" s="237"/>
      <c r="U38" s="237"/>
      <c r="V38" s="237"/>
      <c r="W38" s="237"/>
      <c r="X38" s="38"/>
    </row>
    <row r="39" spans="1:24" s="33" customFormat="1" ht="33" customHeight="1">
      <c r="A39" s="32"/>
      <c r="C39" s="34"/>
      <c r="E39" s="39"/>
      <c r="F39" s="34"/>
      <c r="G39" s="5"/>
      <c r="H39" s="5"/>
      <c r="I39" s="12"/>
      <c r="J39" s="3"/>
      <c r="K39" s="12"/>
      <c r="L39" s="3"/>
      <c r="M39" s="12"/>
      <c r="N39" s="3"/>
      <c r="O39" s="36"/>
      <c r="P39" s="238" t="s">
        <v>92</v>
      </c>
      <c r="Q39" s="237"/>
      <c r="R39" s="237"/>
      <c r="S39" s="237"/>
      <c r="T39" s="237"/>
      <c r="U39" s="237"/>
      <c r="V39" s="237"/>
      <c r="W39" s="237"/>
      <c r="X39" s="38"/>
    </row>
    <row r="40" spans="1:24" s="33" customFormat="1" ht="33" customHeight="1">
      <c r="A40" s="32"/>
      <c r="C40" s="34"/>
      <c r="E40" s="39"/>
      <c r="F40" s="34"/>
      <c r="G40" s="5"/>
      <c r="H40" s="5"/>
      <c r="I40" s="12"/>
      <c r="J40" s="3"/>
      <c r="K40" s="12"/>
      <c r="L40" s="3"/>
      <c r="M40" s="12"/>
      <c r="N40" s="3"/>
      <c r="O40" s="36"/>
      <c r="P40" s="237"/>
      <c r="Q40" s="237"/>
      <c r="R40" s="237"/>
      <c r="S40" s="237"/>
      <c r="T40" s="237"/>
      <c r="U40" s="237"/>
      <c r="V40" s="237"/>
      <c r="W40" s="237"/>
      <c r="X40" s="38"/>
    </row>
    <row r="41" spans="1:24" s="33" customFormat="1" ht="33" customHeight="1">
      <c r="A41" s="32"/>
      <c r="C41" s="34"/>
      <c r="E41" s="39"/>
      <c r="F41" s="34"/>
      <c r="G41" s="5"/>
      <c r="H41" s="5"/>
      <c r="I41" s="12"/>
      <c r="J41" s="3"/>
      <c r="K41" s="12"/>
      <c r="L41" s="3"/>
      <c r="M41" s="12"/>
      <c r="N41" s="3"/>
      <c r="O41" s="36"/>
      <c r="P41" s="237"/>
      <c r="Q41" s="237"/>
      <c r="R41" s="237"/>
      <c r="S41" s="237"/>
      <c r="T41" s="237"/>
      <c r="U41" s="237"/>
      <c r="V41" s="237"/>
      <c r="W41" s="237"/>
      <c r="X41" s="38"/>
    </row>
    <row r="42" spans="1:24" s="33" customFormat="1" ht="33" customHeight="1">
      <c r="A42" s="32"/>
      <c r="C42" s="34"/>
      <c r="E42" s="39"/>
      <c r="F42" s="34"/>
      <c r="G42" s="5"/>
      <c r="H42" s="5"/>
      <c r="I42" s="12"/>
      <c r="J42" s="3"/>
      <c r="K42" s="12"/>
      <c r="L42" s="3"/>
      <c r="M42" s="12"/>
      <c r="N42" s="3"/>
      <c r="O42" s="36"/>
      <c r="P42" s="237"/>
      <c r="Q42" s="237"/>
      <c r="R42" s="237"/>
      <c r="S42" s="237"/>
      <c r="T42" s="237"/>
      <c r="U42" s="237"/>
      <c r="V42" s="237"/>
      <c r="W42" s="237"/>
      <c r="X42" s="38"/>
    </row>
    <row r="43" spans="1:24" s="33" customFormat="1" ht="33" customHeight="1">
      <c r="A43" s="32"/>
      <c r="C43" s="34"/>
      <c r="E43" s="39"/>
      <c r="F43" s="34"/>
      <c r="G43" s="5"/>
      <c r="H43" s="5"/>
      <c r="I43" s="12"/>
      <c r="J43" s="3"/>
      <c r="K43" s="12"/>
      <c r="L43" s="3"/>
      <c r="M43" s="12"/>
      <c r="N43" s="3"/>
      <c r="O43" s="36"/>
      <c r="P43" s="237"/>
      <c r="Q43" s="237"/>
      <c r="R43" s="237"/>
      <c r="S43" s="237"/>
      <c r="T43" s="237"/>
      <c r="U43" s="237"/>
      <c r="V43" s="237"/>
      <c r="W43" s="237"/>
      <c r="X43" s="38"/>
    </row>
    <row r="44" spans="16:23" ht="33" customHeight="1">
      <c r="P44" s="237"/>
      <c r="Q44" s="237"/>
      <c r="R44" s="237"/>
      <c r="S44" s="237"/>
      <c r="T44" s="237"/>
      <c r="U44" s="237"/>
      <c r="V44" s="237"/>
      <c r="W44" s="237"/>
    </row>
    <row r="45" spans="16:23" ht="33" customHeight="1">
      <c r="P45" s="237"/>
      <c r="Q45" s="237"/>
      <c r="R45" s="237"/>
      <c r="S45" s="237"/>
      <c r="T45" s="237"/>
      <c r="U45" s="237"/>
      <c r="V45" s="237"/>
      <c r="W45" s="237"/>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W7:W20" formula="1" unlockedFormula="1"/>
    <ignoredError sqref="W5:W6 W21:W23" unlockedFormula="1"/>
    <ignoredError sqref="O8:V2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2007-10-30T17:41:19Z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