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0" windowWidth="19320" windowHeight="12120" tabRatio="804" activeTab="0"/>
  </bookViews>
  <sheets>
    <sheet name="Nov 30 - Dec 02 (we 49)" sheetId="1" r:id="rId1"/>
    <sheet name="Nov 30 - Dec 02 (TOP 20)" sheetId="2" r:id="rId2"/>
  </sheets>
  <definedNames>
    <definedName name="_xlnm.Print_Area" localSheetId="1">'Nov 30 - Dec 02 (TOP 20)'!$A$1:$W$45</definedName>
    <definedName name="_xlnm.Print_Area" localSheetId="0">'Nov 30 - Dec 02 (we 49)'!$A$1:$W$89</definedName>
  </definedNames>
  <calcPr fullCalcOnLoad="1"/>
</workbook>
</file>

<file path=xl/sharedStrings.xml><?xml version="1.0" encoding="utf-8"?>
<sst xmlns="http://schemas.openxmlformats.org/spreadsheetml/2006/main" count="314" uniqueCount="135">
  <si>
    <t>ANKA KUŞU: BANA SIRRINI AÇ</t>
  </si>
  <si>
    <t>FRITT WILT</t>
  </si>
  <si>
    <t>FIDA FILM</t>
  </si>
  <si>
    <t>BEYAZ MELEK</t>
  </si>
  <si>
    <t>BOYUT FILM</t>
  </si>
  <si>
    <t>GARFIELD GETS REAL</t>
  </si>
  <si>
    <t>MUSALLAT</t>
  </si>
  <si>
    <t>30 DAYS OF NIGHT</t>
  </si>
  <si>
    <t>ASSASSINATION OF JESSE JAMES</t>
  </si>
  <si>
    <t>KAPLAN</t>
  </si>
  <si>
    <t>LUST; CAUTION</t>
  </si>
  <si>
    <t>MICHOU D'AMBER</t>
  </si>
  <si>
    <t>EUROPA</t>
  </si>
  <si>
    <t>Elimize ulaşan en son raporun saati: 18.15</t>
  </si>
  <si>
    <t>BEOWULF</t>
  </si>
  <si>
    <t>MIA - DADA</t>
  </si>
  <si>
    <t xml:space="preserve">ELIZABETH : GOLDEN AGE                    </t>
  </si>
  <si>
    <t>EASTERN PROMISES</t>
  </si>
  <si>
    <t>KAYIP SIRLAR ADASI</t>
  </si>
  <si>
    <t>ZENTROPA</t>
  </si>
  <si>
    <t>MY BROTHER IS AN ONLY CHILD</t>
  </si>
  <si>
    <t>BELGE</t>
  </si>
  <si>
    <t>UNE VIEILLE MAITRESSE</t>
  </si>
  <si>
    <t>ZEYNEP' İN SEKİZ GÜNÜ</t>
  </si>
  <si>
    <t>AVSAR FILM</t>
  </si>
  <si>
    <t>YENI YAPIM - BIR F.</t>
  </si>
  <si>
    <t>OZEN-FILMSAN</t>
  </si>
  <si>
    <t>HORIZON</t>
  </si>
  <si>
    <t>DIE HARD 4.0</t>
  </si>
  <si>
    <t>MUHTESEM</t>
  </si>
  <si>
    <t>STAY</t>
  </si>
  <si>
    <t>GAUMONT</t>
  </si>
  <si>
    <t>SÖZÜN BİTTİĞİ YER</t>
  </si>
  <si>
    <t>ISTANBUL GUNESİ</t>
  </si>
  <si>
    <t>STARDUST</t>
  </si>
  <si>
    <t>MARADONA TANRI'NIN ELİ</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</si>
  <si>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</si>
  <si>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UNP</t>
  </si>
  <si>
    <t>KENDA</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</si>
  <si>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</si>
  <si>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</si>
  <si>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</si>
  <si>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</si>
  <si>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</si>
  <si>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D PRODUCTIONS</t>
  </si>
  <si>
    <t>MEDYAVIZYON</t>
  </si>
  <si>
    <t>Title</t>
  </si>
  <si>
    <t>Cumulative</t>
  </si>
  <si>
    <t>Scr.Avg.
(Adm.)</t>
  </si>
  <si>
    <t>Avg.
Ticket</t>
  </si>
  <si>
    <t>.</t>
  </si>
  <si>
    <t>SAW IV</t>
  </si>
  <si>
    <t>ANKA FILM</t>
  </si>
  <si>
    <t>ATONEMENT</t>
  </si>
  <si>
    <t>PERSEPOLIS</t>
  </si>
  <si>
    <t>CELLULOID</t>
  </si>
  <si>
    <t>ENERGY-M POOL</t>
  </si>
  <si>
    <t>CHANTIER</t>
  </si>
  <si>
    <t>EVERYONE'S HERO</t>
  </si>
  <si>
    <t>KINGDOM, THE</t>
  </si>
  <si>
    <t>3:10 TO YUMA</t>
  </si>
  <si>
    <t>RELATIVITY</t>
  </si>
  <si>
    <t>MUTLULUK</t>
  </si>
  <si>
    <t>ANS</t>
  </si>
  <si>
    <t>RESIDENT EVIL: EXTINCTION</t>
  </si>
  <si>
    <t>CONSTANTIN</t>
  </si>
  <si>
    <t>SIFIR DEDİĞİMDE</t>
  </si>
  <si>
    <t>SEKANS</t>
  </si>
  <si>
    <t>IRINA PALM</t>
  </si>
  <si>
    <t>DENK AJANS</t>
  </si>
  <si>
    <t>HEART BREAK KID, THE</t>
  </si>
  <si>
    <t>YAŞAMIN KIYISINDA</t>
  </si>
  <si>
    <t>LIONS FOR LAMBS</t>
  </si>
  <si>
    <t>SUPERBAD</t>
  </si>
  <si>
    <t>YUMURTA</t>
  </si>
  <si>
    <t>MICHAEL CLAYTON</t>
  </si>
  <si>
    <t>ANGEL</t>
  </si>
  <si>
    <t>WILD BUNCH</t>
  </si>
  <si>
    <t>SAKLI YÜZLER</t>
  </si>
  <si>
    <t>SUNA</t>
  </si>
  <si>
    <t xml:space="preserve">VIOLIN, EL </t>
  </si>
  <si>
    <t>ASKD</t>
  </si>
  <si>
    <t>EVENING</t>
  </si>
  <si>
    <t>BOURNE ULTIMATUM</t>
  </si>
  <si>
    <t>*Sorted according to Weekend Total G.B.O. - Hafta sonu toplam hasılat sütununa göre sıralanmıştır.</t>
  </si>
  <si>
    <t>FOX</t>
  </si>
  <si>
    <t>COLUMBIA</t>
  </si>
  <si>
    <t>Company</t>
  </si>
  <si>
    <t>35 MILIM</t>
  </si>
  <si>
    <t>UNIVERSAL</t>
  </si>
  <si>
    <t>BESTLINE</t>
  </si>
  <si>
    <t>FIDA</t>
  </si>
  <si>
    <t>SURF'S UP</t>
  </si>
  <si>
    <t>RATATOUILLE</t>
  </si>
  <si>
    <t>NEW LINE</t>
  </si>
  <si>
    <t>LICENSE TO WED</t>
  </si>
  <si>
    <t>WELCOME BACK PINOCCHIO</t>
  </si>
  <si>
    <t>OZEN-UMUT</t>
  </si>
  <si>
    <t>*Bu hafta sonu Avşar Film, Umut Sanat, R Film ve Barbar Film'in dağıtımda filmi yoktur.</t>
  </si>
  <si>
    <t xml:space="preserve">*Bu hafta sonu Avşar Film, Umut Sanat, R Film ve Barbar Film'in dağıtımda filmi yoktur. </t>
  </si>
  <si>
    <t>INTERVIEW</t>
  </si>
  <si>
    <t>BIR FILM</t>
  </si>
  <si>
    <t>MARS</t>
  </si>
  <si>
    <t>TIGLON</t>
  </si>
  <si>
    <t>IMPY'S ISLAND</t>
  </si>
  <si>
    <t>BRAVE ONE</t>
  </si>
  <si>
    <t>RUSH HOUR 3</t>
  </si>
  <si>
    <t>BANA ŞANS DİLE</t>
  </si>
  <si>
    <t>AVRUPALI</t>
  </si>
  <si>
    <t>SHOOT'EM UP</t>
  </si>
  <si>
    <t>JANJAN</t>
  </si>
  <si>
    <t>INVASION</t>
  </si>
  <si>
    <t>I COULD NEVER BE YOUR WOMAN</t>
  </si>
  <si>
    <t>HALLOWEEN</t>
  </si>
  <si>
    <t>WEINSTEIN CO.</t>
  </si>
  <si>
    <t>SUBURBAN GIRL</t>
  </si>
  <si>
    <t>Last Weekend</t>
  </si>
  <si>
    <t>HARRY POTTER AND THE ORDER OF THE PHOENIX</t>
  </si>
  <si>
    <t>Distributor</t>
  </si>
  <si>
    <t>Friday</t>
  </si>
  <si>
    <t>Saturday</t>
  </si>
  <si>
    <t>Sunday</t>
  </si>
  <si>
    <t>Change</t>
  </si>
  <si>
    <t>Adm.</t>
  </si>
  <si>
    <t>WB</t>
  </si>
  <si>
    <t>WARNER BROS.</t>
  </si>
  <si>
    <t>G.B.O.</t>
  </si>
  <si>
    <t>Release
Date</t>
  </si>
  <si>
    <t># of
Prints</t>
  </si>
  <si>
    <t># of
Screen</t>
  </si>
  <si>
    <t>Weeks in Release</t>
  </si>
  <si>
    <t>Weekend Total</t>
  </si>
  <si>
    <t>SHREK THE THIRD</t>
  </si>
  <si>
    <t>UIP</t>
  </si>
  <si>
    <t>BUENA VISTA</t>
  </si>
</sst>
</file>

<file path=xl/styles.xml><?xml version="1.0" encoding="utf-8"?>
<styleSheet xmlns="http://schemas.openxmlformats.org/spreadsheetml/2006/main">
  <numFmts count="4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71">
    <font>
      <sz val="10"/>
      <name val="Arial"/>
      <family val="0"/>
    </font>
    <font>
      <sz val="8"/>
      <name val="Arial"/>
      <family val="0"/>
    </font>
    <font>
      <u val="single"/>
      <sz val="10"/>
      <color indexed="12"/>
      <name val="Arial"/>
      <family val="0"/>
    </font>
    <font>
      <u val="single"/>
      <sz val="10"/>
      <color indexed="36"/>
      <name val="Arial"/>
      <family val="0"/>
    </font>
    <font>
      <sz val="14"/>
      <name val="Impact"/>
      <family val="2"/>
    </font>
    <font>
      <sz val="9"/>
      <name val="Trebuchet MS"/>
      <family val="0"/>
    </font>
    <font>
      <sz val="20"/>
      <name val="Impact"/>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sz val="10"/>
      <name val="Trebuchet MS"/>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22"/>
      <name val="Calibri"/>
      <family val="2"/>
    </font>
    <font>
      <sz val="11"/>
      <color indexed="10"/>
      <name val="Calibri"/>
      <family val="2"/>
    </font>
    <font>
      <i/>
      <sz val="11"/>
      <color indexed="23"/>
      <name val="Calibri"/>
      <family val="2"/>
    </font>
    <font>
      <b/>
      <sz val="11"/>
      <color indexed="8"/>
      <name val="Calibri"/>
      <family val="2"/>
    </font>
    <font>
      <sz val="11"/>
      <color indexed="22"/>
      <name val="Calibri"/>
      <family val="2"/>
    </font>
    <font>
      <sz val="11"/>
      <color indexed="8"/>
      <name val="Calibri"/>
      <family val="2"/>
    </font>
    <font>
      <sz val="40"/>
      <color indexed="9"/>
      <name val="Impact"/>
      <family val="0"/>
    </font>
    <font>
      <sz val="40"/>
      <color indexed="9"/>
      <name val="Arial"/>
      <family val="0"/>
    </font>
    <font>
      <sz val="26"/>
      <color indexed="9"/>
      <name val="Impact"/>
      <family val="0"/>
    </font>
    <font>
      <sz val="20"/>
      <color indexed="9"/>
      <name val="Impact"/>
      <family val="0"/>
    </font>
    <font>
      <sz val="16"/>
      <color indexed="9"/>
      <name val="Impact"/>
      <family val="0"/>
    </font>
    <font>
      <sz val="30"/>
      <color indexed="9"/>
      <name val="Impact"/>
      <family val="0"/>
    </font>
    <font>
      <sz val="30"/>
      <color indexed="9"/>
      <name val="Arial"/>
      <family val="0"/>
    </font>
    <font>
      <sz val="14"/>
      <color indexed="9"/>
      <name val="Impact"/>
      <family val="0"/>
    </font>
    <font>
      <sz val="35"/>
      <color indexed="9"/>
      <name val="Impact"/>
      <family val="0"/>
    </font>
    <font>
      <sz val="35"/>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color indexed="63"/>
      </top>
      <bottom style="hair"/>
    </border>
    <border>
      <left style="hair"/>
      <right>
        <color indexed="63"/>
      </right>
      <top style="hair"/>
      <bottom style="thin"/>
    </border>
    <border>
      <left style="hair"/>
      <right style="hair"/>
      <top style="hair"/>
      <bottom style="thin"/>
    </border>
    <border>
      <left style="hair"/>
      <right style="hair"/>
      <top style="medium"/>
      <bottom style="hair"/>
    </border>
    <border>
      <left style="hair"/>
      <right style="hair"/>
      <top style="hair"/>
      <bottom style="medium"/>
    </border>
    <border>
      <left style="medium"/>
      <right style="hair"/>
      <top style="medium"/>
      <bottom style="hair"/>
    </border>
    <border>
      <left style="medium"/>
      <right style="hair"/>
      <top style="hair"/>
      <bottom style="hair"/>
    </border>
    <border>
      <left style="hair"/>
      <right style="medium"/>
      <top style="medium"/>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
      <left style="hair"/>
      <right style="medium"/>
      <top style="hair"/>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65">
    <xf numFmtId="0" fontId="0" fillId="0" borderId="0" xfId="0" applyAlignment="1">
      <alignment/>
    </xf>
    <xf numFmtId="0" fontId="5" fillId="0" borderId="0" xfId="0" applyFont="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7" fillId="0" borderId="0" xfId="0" applyFont="1" applyAlignment="1" applyProtection="1">
      <alignment horizontal="center" vertical="center"/>
      <protection locked="0"/>
    </xf>
    <xf numFmtId="0" fontId="4"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5" fillId="0" borderId="0" xfId="0" applyFont="1" applyFill="1" applyBorder="1" applyAlignment="1" applyProtection="1">
      <alignment vertical="center" wrapText="1"/>
      <protection locked="0"/>
    </xf>
    <xf numFmtId="185" fontId="7" fillId="0" borderId="0" xfId="0" applyNumberFormat="1" applyFont="1" applyAlignment="1" applyProtection="1">
      <alignment vertical="center"/>
      <protection locked="0"/>
    </xf>
    <xf numFmtId="188" fontId="7" fillId="0" borderId="0" xfId="0" applyNumberFormat="1" applyFont="1" applyAlignment="1" applyProtection="1">
      <alignment vertical="center"/>
      <protection locked="0"/>
    </xf>
    <xf numFmtId="185" fontId="10" fillId="0" borderId="0" xfId="0" applyNumberFormat="1" applyFont="1" applyFill="1" applyAlignment="1" applyProtection="1">
      <alignment vertical="center"/>
      <protection locked="0"/>
    </xf>
    <xf numFmtId="185" fontId="7" fillId="0" borderId="0" xfId="0" applyNumberFormat="1" applyFont="1" applyAlignment="1" applyProtection="1">
      <alignment horizontal="right" vertical="center"/>
      <protection locked="0"/>
    </xf>
    <xf numFmtId="193" fontId="7" fillId="0" borderId="0" xfId="0" applyNumberFormat="1" applyFont="1" applyAlignment="1" applyProtection="1">
      <alignment vertical="center"/>
      <protection locked="0"/>
    </xf>
    <xf numFmtId="193" fontId="4"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1" fontId="18" fillId="0" borderId="0" xfId="0" applyNumberFormat="1" applyFont="1" applyFill="1" applyBorder="1" applyAlignment="1" applyProtection="1">
      <alignment horizontal="right" vertical="center"/>
      <protection/>
    </xf>
    <xf numFmtId="193" fontId="4" fillId="0" borderId="0" xfId="0" applyNumberFormat="1" applyFont="1" applyFill="1" applyBorder="1" applyAlignment="1" applyProtection="1">
      <alignment vertical="center"/>
      <protection/>
    </xf>
    <xf numFmtId="188" fontId="4"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191" fontId="19"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190" fontId="4" fillId="0" borderId="0" xfId="0" applyNumberFormat="1" applyFont="1" applyFill="1" applyBorder="1" applyAlignment="1" applyProtection="1">
      <alignment horizontal="center" vertical="center"/>
      <protection/>
    </xf>
    <xf numFmtId="179" fontId="4" fillId="0" borderId="0" xfId="42" applyFont="1" applyFill="1" applyBorder="1" applyAlignment="1" applyProtection="1">
      <alignment vertical="center"/>
      <protection/>
    </xf>
    <xf numFmtId="1" fontId="20" fillId="0"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center" vertical="center"/>
      <protection/>
    </xf>
    <xf numFmtId="0" fontId="20" fillId="0" borderId="0" xfId="0" applyFont="1" applyAlignment="1" applyProtection="1">
      <alignment horizontal="right" vertical="center"/>
      <protection locked="0"/>
    </xf>
    <xf numFmtId="0" fontId="20" fillId="0" borderId="10" xfId="0" applyFont="1" applyBorder="1" applyAlignment="1" applyProtection="1">
      <alignment horizontal="center" vertical="center"/>
      <protection/>
    </xf>
    <xf numFmtId="0" fontId="20" fillId="0" borderId="0" xfId="0" applyFont="1" applyBorder="1" applyAlignment="1" applyProtection="1">
      <alignment horizontal="right"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185" fontId="7" fillId="0" borderId="0" xfId="0" applyNumberFormat="1" applyFont="1" applyBorder="1" applyAlignment="1" applyProtection="1">
      <alignment vertical="center"/>
      <protection locked="0"/>
    </xf>
    <xf numFmtId="185" fontId="10" fillId="0" borderId="0" xfId="0" applyNumberFormat="1" applyFont="1" applyFill="1" applyBorder="1" applyAlignment="1" applyProtection="1">
      <alignment vertical="center"/>
      <protection locked="0"/>
    </xf>
    <xf numFmtId="193" fontId="7" fillId="0" borderId="0"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21" fillId="0" borderId="0"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xf>
    <xf numFmtId="3" fontId="13" fillId="0" borderId="0" xfId="0" applyNumberFormat="1"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1" fillId="0" borderId="11" xfId="0" applyFont="1" applyBorder="1" applyAlignment="1" applyProtection="1">
      <alignment horizontal="center" vertical="center"/>
      <protection/>
    </xf>
    <xf numFmtId="0" fontId="17" fillId="0" borderId="12" xfId="0" applyFont="1" applyBorder="1" applyAlignment="1" applyProtection="1">
      <alignment horizontal="center" wrapText="1"/>
      <protection/>
    </xf>
    <xf numFmtId="193" fontId="17" fillId="0" borderId="12" xfId="0" applyNumberFormat="1" applyFont="1" applyFill="1" applyBorder="1" applyAlignment="1" applyProtection="1">
      <alignment horizontal="center" wrapText="1"/>
      <protection/>
    </xf>
    <xf numFmtId="188" fontId="17" fillId="0" borderId="12" xfId="0" applyNumberFormat="1" applyFont="1" applyBorder="1" applyAlignment="1" applyProtection="1">
      <alignment horizontal="center" wrapText="1"/>
      <protection/>
    </xf>
    <xf numFmtId="193" fontId="17" fillId="0" borderId="13" xfId="0" applyNumberFormat="1" applyFont="1" applyFill="1" applyBorder="1" applyAlignment="1" applyProtection="1">
      <alignment horizontal="center" wrapText="1"/>
      <protection/>
    </xf>
    <xf numFmtId="190" fontId="10" fillId="0" borderId="0" xfId="0" applyNumberFormat="1"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xf>
    <xf numFmtId="0" fontId="22" fillId="33" borderId="14" xfId="0" applyFont="1" applyFill="1" applyBorder="1" applyAlignment="1" applyProtection="1">
      <alignment horizontal="center" vertical="center"/>
      <protection/>
    </xf>
    <xf numFmtId="190" fontId="15" fillId="0" borderId="0" xfId="0" applyNumberFormat="1" applyFont="1" applyFill="1" applyBorder="1" applyAlignment="1" applyProtection="1">
      <alignment horizontal="center" vertical="center"/>
      <protection/>
    </xf>
    <xf numFmtId="179" fontId="4" fillId="0" borderId="0" xfId="42" applyFont="1" applyFill="1" applyBorder="1" applyAlignment="1" applyProtection="1">
      <alignment horizontal="left" vertical="center"/>
      <protection/>
    </xf>
    <xf numFmtId="0" fontId="15"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locked="0"/>
    </xf>
    <xf numFmtId="191" fontId="17" fillId="0" borderId="12" xfId="0" applyNumberFormat="1" applyFont="1" applyBorder="1" applyAlignment="1" applyProtection="1">
      <alignment horizontal="center" wrapText="1"/>
      <protection/>
    </xf>
    <xf numFmtId="191" fontId="13" fillId="0" borderId="0" xfId="0" applyNumberFormat="1" applyFont="1" applyFill="1" applyBorder="1" applyAlignment="1" applyProtection="1">
      <alignment vertical="center"/>
      <protection/>
    </xf>
    <xf numFmtId="191" fontId="4" fillId="0" borderId="0" xfId="0" applyNumberFormat="1" applyFont="1" applyFill="1" applyBorder="1" applyAlignment="1" applyProtection="1">
      <alignment horizontal="right" vertical="center"/>
      <protection/>
    </xf>
    <xf numFmtId="191" fontId="17" fillId="0" borderId="12" xfId="0" applyNumberFormat="1" applyFont="1" applyFill="1" applyBorder="1" applyAlignment="1" applyProtection="1">
      <alignment horizontal="center" wrapText="1"/>
      <protection/>
    </xf>
    <xf numFmtId="191" fontId="10" fillId="0" borderId="0" xfId="0" applyNumberFormat="1" applyFont="1" applyFill="1" applyBorder="1" applyAlignment="1" applyProtection="1">
      <alignment vertical="center"/>
      <protection locked="0"/>
    </xf>
    <xf numFmtId="191" fontId="10" fillId="0" borderId="0" xfId="0" applyNumberFormat="1" applyFont="1" applyFill="1" applyAlignment="1" applyProtection="1">
      <alignment vertical="center"/>
      <protection locked="0"/>
    </xf>
    <xf numFmtId="191" fontId="4" fillId="0" borderId="0" xfId="0" applyNumberFormat="1" applyFont="1" applyFill="1" applyBorder="1" applyAlignment="1" applyProtection="1">
      <alignment vertical="center"/>
      <protection locked="0"/>
    </xf>
    <xf numFmtId="191" fontId="13" fillId="0" borderId="0" xfId="0" applyNumberFormat="1" applyFont="1" applyFill="1" applyBorder="1" applyAlignment="1" applyProtection="1">
      <alignment horizontal="right" vertical="center"/>
      <protection/>
    </xf>
    <xf numFmtId="188" fontId="4" fillId="0" borderId="0" xfId="0" applyNumberFormat="1" applyFont="1" applyFill="1" applyBorder="1" applyAlignment="1" applyProtection="1">
      <alignment horizontal="right" vertical="center"/>
      <protection locked="0"/>
    </xf>
    <xf numFmtId="188" fontId="17" fillId="0" borderId="12" xfId="0" applyNumberFormat="1" applyFont="1" applyFill="1" applyBorder="1" applyAlignment="1" applyProtection="1">
      <alignment horizontal="center" wrapText="1"/>
      <protection/>
    </xf>
    <xf numFmtId="193" fontId="4" fillId="0" borderId="0" xfId="0" applyNumberFormat="1" applyFont="1" applyFill="1" applyBorder="1" applyAlignment="1" applyProtection="1">
      <alignment vertical="center"/>
      <protection locked="0"/>
    </xf>
    <xf numFmtId="191" fontId="9"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locked="0"/>
    </xf>
    <xf numFmtId="0" fontId="1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2" fillId="0" borderId="0" xfId="0" applyFont="1" applyFill="1" applyBorder="1" applyAlignment="1">
      <alignment vertical="center"/>
    </xf>
    <xf numFmtId="191" fontId="17" fillId="0" borderId="12" xfId="0" applyNumberFormat="1" applyFont="1" applyFill="1" applyBorder="1" applyAlignment="1" applyProtection="1">
      <alignment horizontal="center" vertical="center" wrapText="1"/>
      <protection/>
    </xf>
    <xf numFmtId="188" fontId="17" fillId="0" borderId="12" xfId="0" applyNumberFormat="1" applyFont="1" applyFill="1" applyBorder="1" applyAlignment="1" applyProtection="1">
      <alignment horizontal="center" vertical="center" wrapText="1"/>
      <protection/>
    </xf>
    <xf numFmtId="193" fontId="17" fillId="0" borderId="12" xfId="0" applyNumberFormat="1" applyFont="1" applyFill="1" applyBorder="1" applyAlignment="1" applyProtection="1">
      <alignment horizontal="center" vertical="center" wrapText="1"/>
      <protection/>
    </xf>
    <xf numFmtId="193" fontId="17" fillId="0" borderId="13" xfId="0" applyNumberFormat="1"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wrapText="1"/>
      <protection/>
    </xf>
    <xf numFmtId="0" fontId="20" fillId="0" borderId="1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protection locked="0"/>
    </xf>
    <xf numFmtId="191" fontId="7" fillId="0" borderId="0" xfId="0" applyNumberFormat="1" applyFont="1" applyFill="1" applyBorder="1" applyAlignment="1" applyProtection="1">
      <alignment vertical="center"/>
      <protection locked="0"/>
    </xf>
    <xf numFmtId="188" fontId="7" fillId="0" borderId="0" xfId="0" applyNumberFormat="1" applyFont="1" applyFill="1" applyBorder="1" applyAlignment="1" applyProtection="1">
      <alignment horizontal="right" vertical="center"/>
      <protection locked="0"/>
    </xf>
    <xf numFmtId="188" fontId="10" fillId="0" borderId="0" xfId="0" applyNumberFormat="1" applyFont="1" applyFill="1" applyBorder="1" applyAlignment="1" applyProtection="1">
      <alignment horizontal="right" vertical="center"/>
      <protection locked="0"/>
    </xf>
    <xf numFmtId="193" fontId="7" fillId="0" borderId="0" xfId="0" applyNumberFormat="1" applyFont="1" applyFill="1" applyBorder="1" applyAlignment="1" applyProtection="1">
      <alignment vertical="center"/>
      <protection locked="0"/>
    </xf>
    <xf numFmtId="190" fontId="7" fillId="0" borderId="0" xfId="0" applyNumberFormat="1"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191" fontId="7" fillId="0" borderId="0" xfId="0" applyNumberFormat="1" applyFont="1" applyFill="1" applyAlignment="1" applyProtection="1">
      <alignment vertical="center"/>
      <protection locked="0"/>
    </xf>
    <xf numFmtId="188" fontId="7" fillId="0" borderId="0" xfId="0" applyNumberFormat="1" applyFont="1" applyFill="1" applyAlignment="1" applyProtection="1">
      <alignment horizontal="right" vertical="center"/>
      <protection locked="0"/>
    </xf>
    <xf numFmtId="0" fontId="20" fillId="0" borderId="0" xfId="0"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190" fontId="7" fillId="0" borderId="0" xfId="0" applyNumberFormat="1" applyFont="1" applyFill="1" applyAlignment="1" applyProtection="1">
      <alignment horizontal="center" vertical="center"/>
      <protection locked="0"/>
    </xf>
    <xf numFmtId="0" fontId="7" fillId="0" borderId="0" xfId="0" applyFont="1" applyFill="1" applyAlignment="1" applyProtection="1">
      <alignment vertical="center"/>
      <protection locked="0"/>
    </xf>
    <xf numFmtId="0" fontId="5" fillId="0" borderId="0" xfId="0" applyFont="1" applyFill="1" applyAlignment="1" applyProtection="1">
      <alignment vertical="center"/>
      <protection locked="0"/>
    </xf>
    <xf numFmtId="188" fontId="10" fillId="0" borderId="0" xfId="0" applyNumberFormat="1" applyFont="1" applyFill="1" applyAlignment="1" applyProtection="1">
      <alignment horizontal="right" vertical="center"/>
      <protection locked="0"/>
    </xf>
    <xf numFmtId="193" fontId="7" fillId="0" borderId="0" xfId="0" applyNumberFormat="1" applyFont="1" applyFill="1" applyAlignment="1" applyProtection="1">
      <alignment vertical="center"/>
      <protection locked="0"/>
    </xf>
    <xf numFmtId="191" fontId="7" fillId="0" borderId="0" xfId="0" applyNumberFormat="1" applyFont="1" applyFill="1" applyAlignment="1" applyProtection="1">
      <alignment horizontal="right" vertical="center"/>
      <protection locked="0"/>
    </xf>
    <xf numFmtId="0" fontId="20" fillId="0" borderId="14" xfId="0" applyFont="1" applyFill="1" applyBorder="1" applyAlignment="1" applyProtection="1">
      <alignment horizontal="right" vertical="center"/>
      <protection/>
    </xf>
    <xf numFmtId="0" fontId="20" fillId="0" borderId="15" xfId="0" applyFont="1" applyFill="1" applyBorder="1" applyAlignment="1" applyProtection="1">
      <alignment horizontal="right" vertical="center"/>
      <protection/>
    </xf>
    <xf numFmtId="3" fontId="22" fillId="33" borderId="16" xfId="0" applyNumberFormat="1" applyFont="1" applyFill="1" applyBorder="1" applyAlignment="1" applyProtection="1">
      <alignment horizontal="center" vertical="center"/>
      <protection/>
    </xf>
    <xf numFmtId="0" fontId="22" fillId="33" borderId="16" xfId="0" applyFont="1" applyFill="1" applyBorder="1" applyAlignment="1" applyProtection="1">
      <alignment horizontal="center" vertical="center"/>
      <protection/>
    </xf>
    <xf numFmtId="191"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right" vertical="center"/>
      <protection/>
    </xf>
    <xf numFmtId="193" fontId="22" fillId="33" borderId="16" xfId="0" applyNumberFormat="1" applyFont="1" applyFill="1" applyBorder="1" applyAlignment="1" applyProtection="1">
      <alignment horizontal="center" vertical="center"/>
      <protection/>
    </xf>
    <xf numFmtId="192" fontId="22" fillId="33" borderId="16" xfId="60" applyNumberFormat="1" applyFont="1" applyFill="1" applyBorder="1" applyAlignment="1" applyProtection="1">
      <alignment horizontal="center" vertical="center"/>
      <protection/>
    </xf>
    <xf numFmtId="0" fontId="20" fillId="0" borderId="17" xfId="0" applyFont="1" applyFill="1" applyBorder="1" applyAlignment="1" applyProtection="1">
      <alignment horizontal="right" vertical="center"/>
      <protection/>
    </xf>
    <xf numFmtId="0" fontId="20" fillId="0" borderId="18" xfId="0" applyFont="1" applyFill="1" applyBorder="1" applyAlignment="1" applyProtection="1">
      <alignment horizontal="right" vertical="center"/>
      <protection/>
    </xf>
    <xf numFmtId="185" fontId="22" fillId="33" borderId="16" xfId="0" applyNumberFormat="1" applyFont="1" applyFill="1" applyBorder="1" applyAlignment="1" applyProtection="1">
      <alignment horizontal="center" vertical="center"/>
      <protection/>
    </xf>
    <xf numFmtId="188" fontId="22" fillId="33" borderId="16" xfId="0" applyNumberFormat="1" applyFont="1" applyFill="1" applyBorder="1" applyAlignment="1" applyProtection="1">
      <alignment horizontal="center" vertical="center"/>
      <protection/>
    </xf>
    <xf numFmtId="0" fontId="20" fillId="0" borderId="16" xfId="0" applyFont="1" applyFill="1" applyBorder="1" applyAlignment="1" applyProtection="1">
      <alignment horizontal="right" vertical="center"/>
      <protection/>
    </xf>
    <xf numFmtId="0" fontId="20" fillId="0" borderId="19" xfId="0" applyFont="1" applyFill="1" applyBorder="1" applyAlignment="1" applyProtection="1">
      <alignment horizontal="right" vertical="center"/>
      <protection/>
    </xf>
    <xf numFmtId="0" fontId="26" fillId="0" borderId="14" xfId="0" applyFont="1" applyFill="1" applyBorder="1" applyAlignment="1" applyProtection="1">
      <alignment horizontal="left" vertical="center"/>
      <protection locked="0"/>
    </xf>
    <xf numFmtId="190" fontId="26" fillId="0" borderId="14" xfId="0" applyNumberFormat="1" applyFont="1" applyFill="1" applyBorder="1" applyAlignment="1" applyProtection="1">
      <alignment horizontal="center" vertical="center"/>
      <protection locked="0"/>
    </xf>
    <xf numFmtId="0" fontId="26" fillId="0" borderId="14" xfId="0" applyFont="1" applyFill="1" applyBorder="1" applyAlignment="1" applyProtection="1">
      <alignment horizontal="center" vertical="center"/>
      <protection locked="0"/>
    </xf>
    <xf numFmtId="196" fontId="26" fillId="0" borderId="14" xfId="42" applyNumberFormat="1" applyFont="1" applyFill="1" applyBorder="1" applyAlignment="1" applyProtection="1">
      <alignment vertical="center"/>
      <protection locked="0"/>
    </xf>
    <xf numFmtId="196" fontId="26" fillId="0" borderId="14" xfId="60" applyNumberFormat="1" applyFont="1" applyFill="1" applyBorder="1" applyAlignment="1" applyProtection="1">
      <alignment vertical="center"/>
      <protection/>
    </xf>
    <xf numFmtId="192" fontId="26" fillId="0" borderId="14" xfId="60" applyNumberFormat="1" applyFont="1" applyFill="1" applyBorder="1" applyAlignment="1" applyProtection="1">
      <alignment vertical="center"/>
      <protection/>
    </xf>
    <xf numFmtId="196" fontId="26" fillId="0" borderId="14" xfId="0" applyNumberFormat="1" applyFont="1" applyFill="1" applyBorder="1" applyAlignment="1">
      <alignment vertical="center"/>
    </xf>
    <xf numFmtId="190" fontId="26" fillId="0" borderId="14" xfId="0" applyNumberFormat="1" applyFont="1" applyFill="1" applyBorder="1" applyAlignment="1">
      <alignment horizontal="center" vertical="center"/>
    </xf>
    <xf numFmtId="0" fontId="26" fillId="0" borderId="14" xfId="0" applyFont="1" applyFill="1" applyBorder="1" applyAlignment="1">
      <alignment horizontal="left" vertical="center"/>
    </xf>
    <xf numFmtId="196" fontId="26" fillId="0" borderId="14" xfId="42" applyNumberFormat="1" applyFont="1" applyFill="1" applyBorder="1" applyAlignment="1">
      <alignment vertical="center"/>
    </xf>
    <xf numFmtId="190"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lignment horizontal="center" vertical="center"/>
    </xf>
    <xf numFmtId="49" fontId="26" fillId="0" borderId="14" xfId="0" applyNumberFormat="1" applyFont="1" applyFill="1" applyBorder="1" applyAlignment="1" applyProtection="1">
      <alignment horizontal="left" vertical="center"/>
      <protection locked="0"/>
    </xf>
    <xf numFmtId="0" fontId="26" fillId="0" borderId="14" xfId="0" applyFont="1" applyFill="1" applyBorder="1" applyAlignment="1" applyProtection="1">
      <alignment horizontal="center" vertical="center"/>
      <protection/>
    </xf>
    <xf numFmtId="196" fontId="26" fillId="0" borderId="14" xfId="0" applyNumberFormat="1" applyFont="1" applyFill="1" applyBorder="1" applyAlignment="1" applyProtection="1">
      <alignment vertical="center"/>
      <protection/>
    </xf>
    <xf numFmtId="0" fontId="26" fillId="0" borderId="14"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center" vertical="center"/>
      <protection locked="0"/>
    </xf>
    <xf numFmtId="0" fontId="26" fillId="0" borderId="14" xfId="0" applyNumberFormat="1" applyFont="1" applyFill="1" applyBorder="1" applyAlignment="1">
      <alignment horizontal="center" vertical="center"/>
    </xf>
    <xf numFmtId="0" fontId="26" fillId="0" borderId="14" xfId="57" applyFont="1" applyFill="1" applyBorder="1" applyAlignment="1" applyProtection="1">
      <alignment horizontal="left" vertical="center"/>
      <protection/>
    </xf>
    <xf numFmtId="190" fontId="26" fillId="0" borderId="14" xfId="57" applyNumberFormat="1" applyFont="1" applyFill="1" applyBorder="1" applyAlignment="1" applyProtection="1">
      <alignment horizontal="center" vertical="center"/>
      <protection/>
    </xf>
    <xf numFmtId="0" fontId="26" fillId="0" borderId="14" xfId="57" applyNumberFormat="1" applyFont="1" applyFill="1" applyBorder="1" applyAlignment="1" applyProtection="1">
      <alignment horizontal="center" vertical="center"/>
      <protection/>
    </xf>
    <xf numFmtId="0" fontId="26" fillId="0" borderId="14" xfId="57" applyFont="1" applyFill="1" applyBorder="1" applyAlignment="1" applyProtection="1">
      <alignment horizontal="center" vertical="center"/>
      <protection/>
    </xf>
    <xf numFmtId="196" fontId="26" fillId="0" borderId="14" xfId="57" applyNumberFormat="1" applyFont="1" applyFill="1" applyBorder="1" applyAlignment="1" applyProtection="1">
      <alignment vertical="center"/>
      <protection/>
    </xf>
    <xf numFmtId="190" fontId="26" fillId="0" borderId="14" xfId="0" applyNumberFormat="1" applyFont="1" applyFill="1" applyBorder="1" applyAlignment="1" applyProtection="1">
      <alignment horizontal="center" vertical="center"/>
      <protection/>
    </xf>
    <xf numFmtId="0" fontId="26" fillId="0" borderId="14" xfId="0" applyFont="1" applyFill="1" applyBorder="1" applyAlignment="1" applyProtection="1">
      <alignment horizontal="left" vertical="center"/>
      <protection/>
    </xf>
    <xf numFmtId="190" fontId="26" fillId="0" borderId="20" xfId="0" applyNumberFormat="1" applyFont="1" applyFill="1" applyBorder="1" applyAlignment="1" applyProtection="1">
      <alignment horizontal="center" vertical="center"/>
      <protection locked="0"/>
    </xf>
    <xf numFmtId="0" fontId="26" fillId="0" borderId="20" xfId="0" applyFont="1" applyFill="1" applyBorder="1" applyAlignment="1" applyProtection="1">
      <alignment horizontal="left" vertical="center"/>
      <protection locked="0"/>
    </xf>
    <xf numFmtId="0" fontId="26" fillId="0" borderId="20" xfId="0" applyFont="1" applyFill="1" applyBorder="1" applyAlignment="1" applyProtection="1">
      <alignment horizontal="center" vertical="center"/>
      <protection locked="0"/>
    </xf>
    <xf numFmtId="196" fontId="26" fillId="0" borderId="20" xfId="42" applyNumberFormat="1" applyFont="1" applyFill="1" applyBorder="1" applyAlignment="1" applyProtection="1">
      <alignment vertical="center"/>
      <protection locked="0"/>
    </xf>
    <xf numFmtId="196" fontId="26" fillId="0" borderId="20" xfId="60" applyNumberFormat="1" applyFont="1" applyFill="1" applyBorder="1" applyAlignment="1" applyProtection="1">
      <alignment vertical="center"/>
      <protection/>
    </xf>
    <xf numFmtId="192" fontId="26" fillId="0" borderId="20" xfId="60" applyNumberFormat="1" applyFont="1" applyFill="1" applyBorder="1" applyAlignment="1" applyProtection="1">
      <alignment vertical="center"/>
      <protection/>
    </xf>
    <xf numFmtId="196" fontId="26" fillId="0" borderId="20" xfId="0" applyNumberFormat="1" applyFont="1" applyFill="1" applyBorder="1" applyAlignment="1">
      <alignment vertical="center"/>
    </xf>
    <xf numFmtId="196" fontId="26" fillId="0" borderId="21" xfId="42" applyNumberFormat="1" applyFont="1" applyFill="1" applyBorder="1" applyAlignment="1" applyProtection="1">
      <alignment vertical="center"/>
      <protection locked="0"/>
    </xf>
    <xf numFmtId="192" fontId="26" fillId="0" borderId="21" xfId="60" applyNumberFormat="1" applyFont="1" applyFill="1" applyBorder="1" applyAlignment="1" applyProtection="1">
      <alignment vertical="center"/>
      <protection/>
    </xf>
    <xf numFmtId="0" fontId="26" fillId="0" borderId="16" xfId="0" applyFont="1" applyFill="1" applyBorder="1" applyAlignment="1">
      <alignment horizontal="left" vertical="center"/>
    </xf>
    <xf numFmtId="196" fontId="26" fillId="0" borderId="16" xfId="42" applyNumberFormat="1" applyFont="1" applyFill="1" applyBorder="1" applyAlignment="1">
      <alignment vertical="center"/>
    </xf>
    <xf numFmtId="192" fontId="26" fillId="0" borderId="16" xfId="60" applyNumberFormat="1" applyFont="1" applyFill="1" applyBorder="1" applyAlignment="1" applyProtection="1">
      <alignment vertical="center"/>
      <protection/>
    </xf>
    <xf numFmtId="0" fontId="26" fillId="0" borderId="19" xfId="0" applyFont="1" applyFill="1" applyBorder="1" applyAlignment="1">
      <alignment horizontal="center" vertical="center"/>
    </xf>
    <xf numFmtId="192" fontId="26" fillId="0" borderId="19" xfId="60" applyNumberFormat="1" applyFont="1" applyFill="1" applyBorder="1" applyAlignment="1" applyProtection="1">
      <alignment vertical="center"/>
      <protection/>
    </xf>
    <xf numFmtId="190" fontId="26" fillId="0" borderId="21" xfId="0" applyNumberFormat="1" applyFont="1" applyFill="1" applyBorder="1" applyAlignment="1" applyProtection="1">
      <alignment horizontal="center" vertical="center"/>
      <protection locked="0"/>
    </xf>
    <xf numFmtId="193" fontId="26" fillId="0" borderId="14" xfId="60" applyNumberFormat="1" applyFont="1" applyFill="1" applyBorder="1" applyAlignment="1" applyProtection="1">
      <alignment horizontal="right" vertical="center"/>
      <protection/>
    </xf>
    <xf numFmtId="193" fontId="26" fillId="0" borderId="14" xfId="42" applyNumberFormat="1" applyFont="1" applyFill="1" applyBorder="1" applyAlignment="1">
      <alignment horizontal="right" vertical="center"/>
    </xf>
    <xf numFmtId="193" fontId="26" fillId="0" borderId="14" xfId="0" applyNumberFormat="1" applyFont="1" applyFill="1" applyBorder="1" applyAlignment="1" applyProtection="1">
      <alignment horizontal="right" vertical="center"/>
      <protection/>
    </xf>
    <xf numFmtId="193" fontId="26" fillId="0" borderId="14" xfId="57" applyNumberFormat="1" applyFont="1" applyFill="1" applyBorder="1" applyAlignment="1" applyProtection="1">
      <alignment horizontal="right" vertical="center"/>
      <protection/>
    </xf>
    <xf numFmtId="0" fontId="26" fillId="0" borderId="22" xfId="0" applyFont="1" applyFill="1" applyBorder="1" applyAlignment="1" applyProtection="1">
      <alignment vertical="center"/>
      <protection locked="0"/>
    </xf>
    <xf numFmtId="193" fontId="26" fillId="0" borderId="20" xfId="60" applyNumberFormat="1" applyFont="1" applyFill="1" applyBorder="1" applyAlignment="1" applyProtection="1">
      <alignment horizontal="right" vertical="center"/>
      <protection/>
    </xf>
    <xf numFmtId="0" fontId="26" fillId="0" borderId="23" xfId="0" applyFont="1" applyFill="1" applyBorder="1" applyAlignment="1">
      <alignment vertical="center"/>
    </xf>
    <xf numFmtId="0" fontId="26" fillId="0" borderId="23" xfId="0" applyFont="1" applyFill="1" applyBorder="1" applyAlignment="1" applyProtection="1">
      <alignment vertical="center"/>
      <protection locked="0"/>
    </xf>
    <xf numFmtId="49" fontId="26" fillId="0" borderId="23" xfId="0" applyNumberFormat="1" applyFont="1" applyFill="1" applyBorder="1" applyAlignment="1" applyProtection="1">
      <alignment vertical="center"/>
      <protection locked="0"/>
    </xf>
    <xf numFmtId="0" fontId="26" fillId="0" borderId="23" xfId="57" applyFont="1" applyFill="1" applyBorder="1" applyAlignment="1" applyProtection="1">
      <alignment vertical="center"/>
      <protection/>
    </xf>
    <xf numFmtId="0" fontId="26" fillId="0" borderId="23" xfId="0" applyNumberFormat="1" applyFont="1" applyFill="1" applyBorder="1" applyAlignment="1" applyProtection="1">
      <alignment vertical="center"/>
      <protection locked="0"/>
    </xf>
    <xf numFmtId="0" fontId="26" fillId="0" borderId="23" xfId="57" applyFont="1" applyFill="1" applyBorder="1" applyAlignment="1" applyProtection="1" quotePrefix="1">
      <alignment vertical="center"/>
      <protection/>
    </xf>
    <xf numFmtId="0" fontId="26" fillId="0" borderId="23" xfId="0" applyFont="1" applyFill="1" applyBorder="1" applyAlignment="1" applyProtection="1">
      <alignment vertical="center"/>
      <protection/>
    </xf>
    <xf numFmtId="190" fontId="26" fillId="0" borderId="21" xfId="0" applyNumberFormat="1" applyFont="1" applyFill="1" applyBorder="1" applyAlignment="1" applyProtection="1">
      <alignment horizontal="left" vertical="center"/>
      <protection locked="0"/>
    </xf>
    <xf numFmtId="0" fontId="26" fillId="0" borderId="21" xfId="0" applyFont="1" applyFill="1" applyBorder="1" applyAlignment="1" applyProtection="1">
      <alignment horizontal="left" vertical="center"/>
      <protection locked="0"/>
    </xf>
    <xf numFmtId="0" fontId="26" fillId="0" borderId="21" xfId="0" applyFont="1" applyFill="1" applyBorder="1" applyAlignment="1" applyProtection="1">
      <alignment horizontal="center" vertical="center"/>
      <protection locked="0"/>
    </xf>
    <xf numFmtId="196" fontId="26" fillId="0" borderId="21" xfId="60" applyNumberFormat="1" applyFont="1" applyFill="1" applyBorder="1" applyAlignment="1" applyProtection="1">
      <alignment vertical="center"/>
      <protection/>
    </xf>
    <xf numFmtId="193" fontId="26" fillId="0" borderId="21" xfId="60" applyNumberFormat="1" applyFont="1" applyFill="1" applyBorder="1" applyAlignment="1" applyProtection="1">
      <alignment horizontal="right" vertical="center"/>
      <protection/>
    </xf>
    <xf numFmtId="193" fontId="26" fillId="0" borderId="16" xfId="42" applyNumberFormat="1" applyFont="1" applyFill="1" applyBorder="1" applyAlignment="1">
      <alignment horizontal="right" vertical="center"/>
    </xf>
    <xf numFmtId="0" fontId="26" fillId="0" borderId="19" xfId="0" applyFont="1" applyFill="1" applyBorder="1" applyAlignment="1">
      <alignment horizontal="left" vertical="center"/>
    </xf>
    <xf numFmtId="185" fontId="26" fillId="0" borderId="14" xfId="42" applyNumberFormat="1" applyFont="1" applyFill="1" applyBorder="1" applyAlignment="1" applyProtection="1">
      <alignment horizontal="right" vertical="center"/>
      <protection locked="0"/>
    </xf>
    <xf numFmtId="185" fontId="26" fillId="0" borderId="14" xfId="42" applyNumberFormat="1" applyFont="1" applyFill="1" applyBorder="1" applyAlignment="1" applyProtection="1">
      <alignment horizontal="right" vertical="center"/>
      <protection/>
    </xf>
    <xf numFmtId="196" fontId="26" fillId="0" borderId="14" xfId="42" applyNumberFormat="1" applyFont="1" applyFill="1" applyBorder="1" applyAlignment="1" applyProtection="1">
      <alignment vertical="center"/>
      <protection/>
    </xf>
    <xf numFmtId="185" fontId="26" fillId="0" borderId="14" xfId="42" applyNumberFormat="1" applyFont="1" applyFill="1" applyBorder="1" applyAlignment="1">
      <alignment horizontal="right"/>
    </xf>
    <xf numFmtId="196" fontId="26" fillId="0" borderId="14" xfId="42" applyNumberFormat="1" applyFont="1" applyFill="1" applyBorder="1" applyAlignment="1">
      <alignment/>
    </xf>
    <xf numFmtId="193" fontId="26" fillId="0" borderId="14" xfId="42" applyNumberFormat="1" applyFont="1" applyFill="1" applyBorder="1" applyAlignment="1">
      <alignment horizontal="right"/>
    </xf>
    <xf numFmtId="0" fontId="26" fillId="0" borderId="14" xfId="0" applyFont="1" applyFill="1" applyBorder="1" applyAlignment="1">
      <alignment horizontal="center"/>
    </xf>
    <xf numFmtId="185" fontId="26" fillId="0" borderId="14" xfId="0" applyNumberFormat="1" applyFont="1" applyFill="1" applyBorder="1" applyAlignment="1">
      <alignment horizontal="right"/>
    </xf>
    <xf numFmtId="196" fontId="26" fillId="0" borderId="14" xfId="0" applyNumberFormat="1" applyFont="1" applyFill="1" applyBorder="1" applyAlignment="1">
      <alignment/>
    </xf>
    <xf numFmtId="190" fontId="26" fillId="0" borderId="14" xfId="57" applyNumberFormat="1" applyFont="1" applyFill="1" applyBorder="1" applyAlignment="1">
      <alignment horizontal="center" vertical="center"/>
      <protection/>
    </xf>
    <xf numFmtId="0" fontId="26" fillId="0" borderId="14" xfId="0" applyNumberFormat="1" applyFont="1" applyFill="1" applyBorder="1" applyAlignment="1">
      <alignment horizontal="left" vertical="center"/>
    </xf>
    <xf numFmtId="185" fontId="26" fillId="0" borderId="14" xfId="42" applyNumberFormat="1" applyFont="1" applyFill="1" applyBorder="1" applyAlignment="1">
      <alignment horizontal="right" vertical="center"/>
    </xf>
    <xf numFmtId="3" fontId="26" fillId="0" borderId="14" xfId="57" applyNumberFormat="1" applyFont="1" applyFill="1" applyBorder="1" applyAlignment="1" applyProtection="1">
      <alignment horizontal="center" vertical="center"/>
      <protection/>
    </xf>
    <xf numFmtId="185" fontId="26" fillId="0" borderId="14" xfId="57" applyNumberFormat="1" applyFont="1" applyFill="1" applyBorder="1" applyAlignment="1" applyProtection="1">
      <alignment horizontal="right" vertical="center"/>
      <protection/>
    </xf>
    <xf numFmtId="185" fontId="26" fillId="0" borderId="14" xfId="0" applyNumberFormat="1" applyFont="1" applyFill="1" applyBorder="1" applyAlignment="1" applyProtection="1">
      <alignment horizontal="right" vertical="center"/>
      <protection/>
    </xf>
    <xf numFmtId="185" fontId="26" fillId="0" borderId="14" xfId="0" applyNumberFormat="1" applyFont="1" applyFill="1" applyBorder="1" applyAlignment="1">
      <alignment horizontal="right" vertical="center"/>
    </xf>
    <xf numFmtId="14" fontId="26" fillId="0" borderId="14" xfId="0" applyNumberFormat="1" applyFont="1" applyFill="1" applyBorder="1" applyAlignment="1">
      <alignment horizontal="left" vertical="center"/>
    </xf>
    <xf numFmtId="185" fontId="26" fillId="0" borderId="20" xfId="42" applyNumberFormat="1" applyFont="1" applyFill="1" applyBorder="1" applyAlignment="1" applyProtection="1">
      <alignment horizontal="right" vertical="center"/>
      <protection locked="0"/>
    </xf>
    <xf numFmtId="185" fontId="26" fillId="0" borderId="20" xfId="42" applyNumberFormat="1" applyFont="1" applyFill="1" applyBorder="1" applyAlignment="1" applyProtection="1">
      <alignment horizontal="right" vertical="center"/>
      <protection/>
    </xf>
    <xf numFmtId="196" fontId="26" fillId="0" borderId="20" xfId="42" applyNumberFormat="1" applyFont="1" applyFill="1" applyBorder="1" applyAlignment="1" applyProtection="1">
      <alignment vertical="center"/>
      <protection/>
    </xf>
    <xf numFmtId="193" fontId="26" fillId="0" borderId="24" xfId="60" applyNumberFormat="1" applyFont="1" applyFill="1" applyBorder="1" applyAlignment="1" applyProtection="1">
      <alignment vertical="center"/>
      <protection/>
    </xf>
    <xf numFmtId="193" fontId="26" fillId="0" borderId="25" xfId="42" applyNumberFormat="1" applyFont="1" applyFill="1" applyBorder="1" applyAlignment="1" applyProtection="1">
      <alignment vertical="center"/>
      <protection locked="0"/>
    </xf>
    <xf numFmtId="193" fontId="26" fillId="0" borderId="25" xfId="42" applyNumberFormat="1" applyFont="1" applyFill="1" applyBorder="1" applyAlignment="1">
      <alignment/>
    </xf>
    <xf numFmtId="193" fontId="26" fillId="0" borderId="25" xfId="0" applyNumberFormat="1" applyFont="1" applyFill="1" applyBorder="1" applyAlignment="1">
      <alignment vertical="center"/>
    </xf>
    <xf numFmtId="193" fontId="26" fillId="0" borderId="25" xfId="57" applyNumberFormat="1" applyFont="1" applyFill="1" applyBorder="1" applyAlignment="1" applyProtection="1">
      <alignment vertical="center"/>
      <protection/>
    </xf>
    <xf numFmtId="0" fontId="26" fillId="0" borderId="23" xfId="0" applyFont="1" applyFill="1" applyBorder="1" applyAlignment="1">
      <alignment/>
    </xf>
    <xf numFmtId="193" fontId="26" fillId="0" borderId="25" xfId="60" applyNumberFormat="1" applyFont="1" applyFill="1" applyBorder="1" applyAlignment="1" applyProtection="1">
      <alignment vertical="center"/>
      <protection/>
    </xf>
    <xf numFmtId="193" fontId="26" fillId="0" borderId="25" xfId="0" applyNumberFormat="1" applyFont="1" applyFill="1" applyBorder="1" applyAlignment="1" applyProtection="1">
      <alignment vertical="center"/>
      <protection/>
    </xf>
    <xf numFmtId="0" fontId="26" fillId="0" borderId="26" xfId="0" applyFont="1" applyFill="1" applyBorder="1" applyAlignment="1" applyProtection="1">
      <alignment vertical="center"/>
      <protection locked="0"/>
    </xf>
    <xf numFmtId="185" fontId="26" fillId="0" borderId="21" xfId="42" applyNumberFormat="1" applyFont="1" applyFill="1" applyBorder="1" applyAlignment="1" applyProtection="1">
      <alignment horizontal="right" vertical="center"/>
      <protection locked="0"/>
    </xf>
    <xf numFmtId="185" fontId="26" fillId="0" borderId="21" xfId="42" applyNumberFormat="1" applyFont="1" applyFill="1" applyBorder="1" applyAlignment="1" applyProtection="1">
      <alignment horizontal="right" vertical="center"/>
      <protection/>
    </xf>
    <xf numFmtId="196" fontId="26" fillId="0" borderId="21" xfId="42" applyNumberFormat="1" applyFont="1" applyFill="1" applyBorder="1" applyAlignment="1" applyProtection="1">
      <alignment vertical="center"/>
      <protection/>
    </xf>
    <xf numFmtId="193" fontId="26" fillId="0" borderId="27" xfId="42" applyNumberFormat="1" applyFont="1" applyFill="1" applyBorder="1" applyAlignment="1" applyProtection="1">
      <alignment vertical="center"/>
      <protection locked="0"/>
    </xf>
    <xf numFmtId="0" fontId="26" fillId="0" borderId="28" xfId="0" applyFont="1" applyFill="1" applyBorder="1" applyAlignment="1" applyProtection="1">
      <alignment vertical="center"/>
      <protection locked="0"/>
    </xf>
    <xf numFmtId="190" fontId="26" fillId="0" borderId="16" xfId="0" applyNumberFormat="1" applyFont="1" applyFill="1" applyBorder="1" applyAlignment="1" applyProtection="1">
      <alignment horizontal="center" vertical="center"/>
      <protection locked="0"/>
    </xf>
    <xf numFmtId="0" fontId="26" fillId="0" borderId="16" xfId="0" applyFont="1" applyFill="1" applyBorder="1" applyAlignment="1">
      <alignment horizontal="center"/>
    </xf>
    <xf numFmtId="185" fontId="26" fillId="0" borderId="16" xfId="42" applyNumberFormat="1" applyFont="1" applyFill="1" applyBorder="1" applyAlignment="1">
      <alignment horizontal="right"/>
    </xf>
    <xf numFmtId="196" fontId="26" fillId="0" borderId="16" xfId="42" applyNumberFormat="1" applyFont="1" applyFill="1" applyBorder="1" applyAlignment="1">
      <alignment/>
    </xf>
    <xf numFmtId="185" fontId="26" fillId="0" borderId="16" xfId="0" applyNumberFormat="1" applyFont="1" applyFill="1" applyBorder="1" applyAlignment="1">
      <alignment horizontal="right"/>
    </xf>
    <xf numFmtId="196" fontId="26" fillId="0" borderId="16" xfId="0" applyNumberFormat="1" applyFont="1" applyFill="1" applyBorder="1" applyAlignment="1">
      <alignment/>
    </xf>
    <xf numFmtId="193" fontId="26" fillId="0" borderId="29" xfId="0" applyNumberFormat="1" applyFont="1" applyFill="1" applyBorder="1" applyAlignment="1">
      <alignment vertical="center"/>
    </xf>
    <xf numFmtId="49" fontId="26" fillId="0" borderId="30" xfId="0" applyNumberFormat="1" applyFont="1" applyFill="1" applyBorder="1" applyAlignment="1" applyProtection="1">
      <alignment vertical="center"/>
      <protection locked="0"/>
    </xf>
    <xf numFmtId="190" fontId="26" fillId="0" borderId="19" xfId="0" applyNumberFormat="1" applyFont="1" applyFill="1" applyBorder="1" applyAlignment="1" applyProtection="1">
      <alignment horizontal="center" vertical="center"/>
      <protection locked="0"/>
    </xf>
    <xf numFmtId="49" fontId="26" fillId="0" borderId="19" xfId="0" applyNumberFormat="1" applyFont="1" applyFill="1" applyBorder="1" applyAlignment="1" applyProtection="1">
      <alignment horizontal="left" vertical="center"/>
      <protection locked="0"/>
    </xf>
    <xf numFmtId="185" fontId="26" fillId="0" borderId="19" xfId="42" applyNumberFormat="1" applyFont="1" applyFill="1" applyBorder="1" applyAlignment="1">
      <alignment horizontal="right"/>
    </xf>
    <xf numFmtId="196" fontId="26" fillId="0" borderId="19" xfId="42" applyNumberFormat="1" applyFont="1" applyFill="1" applyBorder="1" applyAlignment="1">
      <alignment/>
    </xf>
    <xf numFmtId="193" fontId="26" fillId="0" borderId="19" xfId="42" applyNumberFormat="1" applyFont="1" applyFill="1" applyBorder="1" applyAlignment="1">
      <alignment horizontal="right"/>
    </xf>
    <xf numFmtId="193" fontId="26" fillId="0" borderId="31" xfId="42" applyNumberFormat="1" applyFont="1" applyFill="1" applyBorder="1" applyAlignment="1">
      <alignment/>
    </xf>
    <xf numFmtId="0" fontId="17" fillId="0" borderId="32" xfId="0" applyFont="1" applyFill="1" applyBorder="1" applyAlignment="1" applyProtection="1">
      <alignment horizontal="center" vertical="center" wrapText="1"/>
      <protection/>
    </xf>
    <xf numFmtId="0" fontId="17" fillId="0" borderId="12" xfId="0" applyFont="1" applyFill="1" applyBorder="1" applyAlignment="1" applyProtection="1">
      <alignment horizontal="center" vertical="center"/>
      <protection/>
    </xf>
    <xf numFmtId="185" fontId="17" fillId="0" borderId="32" xfId="0" applyNumberFormat="1" applyFont="1" applyFill="1" applyBorder="1" applyAlignment="1" applyProtection="1">
      <alignment horizontal="center" vertical="center" wrapText="1"/>
      <protection/>
    </xf>
    <xf numFmtId="193" fontId="17" fillId="0" borderId="32" xfId="0" applyNumberFormat="1" applyFont="1" applyFill="1" applyBorder="1" applyAlignment="1" applyProtection="1">
      <alignment horizontal="center" vertical="center" wrapText="1"/>
      <protection/>
    </xf>
    <xf numFmtId="0" fontId="24" fillId="33" borderId="0" xfId="0" applyFont="1" applyFill="1" applyBorder="1" applyAlignment="1" applyProtection="1">
      <alignment horizontal="center" vertical="center"/>
      <protection/>
    </xf>
    <xf numFmtId="0" fontId="0" fillId="33" borderId="0" xfId="0" applyFill="1" applyAlignment="1">
      <alignment/>
    </xf>
    <xf numFmtId="0" fontId="17" fillId="0" borderId="12" xfId="0" applyFont="1" applyFill="1" applyBorder="1" applyAlignment="1" applyProtection="1">
      <alignment horizontal="center" vertical="center" wrapText="1"/>
      <protection/>
    </xf>
    <xf numFmtId="193" fontId="17" fillId="0" borderId="33" xfId="0" applyNumberFormat="1" applyFont="1" applyFill="1" applyBorder="1" applyAlignment="1" applyProtection="1">
      <alignment horizontal="center" vertical="center" wrapText="1"/>
      <protection/>
    </xf>
    <xf numFmtId="179" fontId="17" fillId="0" borderId="32" xfId="42" applyFont="1" applyFill="1" applyBorder="1" applyAlignment="1" applyProtection="1">
      <alignment horizontal="center" vertical="center"/>
      <protection/>
    </xf>
    <xf numFmtId="179" fontId="17" fillId="0" borderId="12" xfId="42" applyFont="1" applyFill="1" applyBorder="1" applyAlignment="1" applyProtection="1">
      <alignment horizontal="center" vertical="center"/>
      <protection/>
    </xf>
    <xf numFmtId="190" fontId="17" fillId="0" borderId="32" xfId="0" applyNumberFormat="1" applyFont="1" applyFill="1" applyBorder="1" applyAlignment="1" applyProtection="1">
      <alignment horizontal="center" vertical="center" wrapText="1"/>
      <protection/>
    </xf>
    <xf numFmtId="190" fontId="17" fillId="0" borderId="12"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22" fillId="33" borderId="16" xfId="0" applyFont="1" applyFill="1" applyBorder="1" applyAlignment="1">
      <alignment horizontal="center" vertical="center"/>
    </xf>
    <xf numFmtId="0" fontId="23" fillId="33" borderId="16" xfId="0" applyFont="1" applyFill="1" applyBorder="1" applyAlignment="1">
      <alignment horizontal="center" vertical="center"/>
    </xf>
    <xf numFmtId="0" fontId="0" fillId="33" borderId="16" xfId="0" applyFill="1" applyBorder="1" applyAlignment="1">
      <alignment horizontal="center" vertical="center"/>
    </xf>
    <xf numFmtId="0" fontId="16" fillId="0" borderId="0" xfId="0" applyNumberFormat="1" applyFont="1" applyFill="1" applyBorder="1" applyAlignment="1" applyProtection="1">
      <alignment horizontal="right" vertical="center" wrapText="1"/>
      <protection locked="0"/>
    </xf>
    <xf numFmtId="0" fontId="0" fillId="0" borderId="0" xfId="0" applyFill="1" applyAlignment="1">
      <alignment horizontal="right" vertical="center" wrapText="1"/>
    </xf>
    <xf numFmtId="0" fontId="16" fillId="0" borderId="0" xfId="0" applyFont="1" applyFill="1" applyAlignment="1">
      <alignment horizontal="right" vertical="center" wrapText="1"/>
    </xf>
    <xf numFmtId="0" fontId="11" fillId="0" borderId="0" xfId="0" applyFont="1" applyFill="1" applyBorder="1" applyAlignment="1" applyProtection="1">
      <alignment horizontal="right" vertical="center" wrapText="1"/>
      <protection locked="0"/>
    </xf>
    <xf numFmtId="193" fontId="8" fillId="0" borderId="0" xfId="0" applyNumberFormat="1" applyFont="1" applyFill="1" applyBorder="1" applyAlignment="1" applyProtection="1">
      <alignment horizontal="right" vertical="center" wrapText="1"/>
      <protection locked="0"/>
    </xf>
    <xf numFmtId="0" fontId="16" fillId="0" borderId="0" xfId="0" applyFont="1" applyAlignment="1">
      <alignment horizontal="right" vertical="center" wrapText="1"/>
    </xf>
    <xf numFmtId="0" fontId="0" fillId="0" borderId="0" xfId="0" applyAlignment="1">
      <alignment horizontal="right" vertical="center" wrapText="1"/>
    </xf>
    <xf numFmtId="193" fontId="8" fillId="0" borderId="0" xfId="0" applyNumberFormat="1" applyFont="1" applyBorder="1" applyAlignment="1" applyProtection="1">
      <alignment horizontal="right" vertical="center" wrapText="1"/>
      <protection locked="0"/>
    </xf>
    <xf numFmtId="0" fontId="11" fillId="0" borderId="0" xfId="0" applyFont="1" applyBorder="1" applyAlignment="1" applyProtection="1">
      <alignment horizontal="right" vertical="center" wrapText="1"/>
      <protection locked="0"/>
    </xf>
    <xf numFmtId="0" fontId="25" fillId="33" borderId="0" xfId="0" applyFont="1" applyFill="1" applyBorder="1" applyAlignment="1" applyProtection="1">
      <alignment horizontal="center" vertical="center"/>
      <protection/>
    </xf>
    <xf numFmtId="0" fontId="0" fillId="0" borderId="0" xfId="0" applyAlignment="1">
      <alignment/>
    </xf>
    <xf numFmtId="179" fontId="17" fillId="0" borderId="34" xfId="42" applyFont="1" applyFill="1" applyBorder="1" applyAlignment="1" applyProtection="1">
      <alignment horizontal="center" vertical="center"/>
      <protection/>
    </xf>
    <xf numFmtId="179" fontId="17" fillId="0" borderId="35" xfId="42" applyFont="1" applyFill="1" applyBorder="1" applyAlignment="1" applyProtection="1">
      <alignment horizontal="center" vertical="center"/>
      <protection/>
    </xf>
    <xf numFmtId="0" fontId="22" fillId="33" borderId="16" xfId="0" applyFont="1" applyFill="1" applyBorder="1" applyAlignment="1">
      <alignment horizontal="righ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ayfa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 Box 1"/>
        <xdr:cNvSpPr txBox="1">
          <a:spLocks noChangeArrowheads="1"/>
        </xdr:cNvSpPr>
      </xdr:nvSpPr>
      <xdr:spPr>
        <a:xfrm>
          <a:off x="0" y="0"/>
          <a:ext cx="1634490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419100</xdr:colOff>
      <xdr:row>0</xdr:row>
      <xdr:rowOff>0</xdr:rowOff>
    </xdr:to>
    <xdr:sp fLocksText="0">
      <xdr:nvSpPr>
        <xdr:cNvPr id="2" name="Text Box 2"/>
        <xdr:cNvSpPr txBox="1">
          <a:spLocks noChangeArrowheads="1"/>
        </xdr:cNvSpPr>
      </xdr:nvSpPr>
      <xdr:spPr>
        <a:xfrm>
          <a:off x="14020800" y="0"/>
          <a:ext cx="23241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6325850" cy="1095375"/>
        </a:xfrm>
        <a:prstGeom prst="rect">
          <a:avLst/>
        </a:prstGeom>
        <a:solidFill>
          <a:srgbClr val="006411"/>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18</xdr:col>
      <xdr:colOff>704850</xdr:colOff>
      <xdr:row>0</xdr:row>
      <xdr:rowOff>390525</xdr:rowOff>
    </xdr:from>
    <xdr:to>
      <xdr:col>22</xdr:col>
      <xdr:colOff>323850</xdr:colOff>
      <xdr:row>0</xdr:row>
      <xdr:rowOff>1076325</xdr:rowOff>
    </xdr:to>
    <xdr:sp fLocksText="0">
      <xdr:nvSpPr>
        <xdr:cNvPr id="4" name="Text Box 6"/>
        <xdr:cNvSpPr txBox="1">
          <a:spLocks noChangeArrowheads="1"/>
        </xdr:cNvSpPr>
      </xdr:nvSpPr>
      <xdr:spPr>
        <a:xfrm>
          <a:off x="13725525" y="390525"/>
          <a:ext cx="2524125" cy="685800"/>
        </a:xfrm>
        <a:prstGeom prst="rect">
          <a:avLst/>
        </a:prstGeom>
        <a:solidFill>
          <a:srgbClr val="006411"/>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WEEKEND: 49
</a:t>
          </a:r>
          <a:r>
            <a:rPr lang="en-US" cap="none" sz="1600" b="0" i="0" u="none" baseline="0">
              <a:solidFill>
                <a:srgbClr val="FFFFFF"/>
              </a:solidFill>
              <a:latin typeface="Impact"/>
              <a:ea typeface="Impact"/>
              <a:cs typeface="Impact"/>
            </a:rPr>
            <a:t>30 NOV'-02 DEC' NOV' 2007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 Box 1"/>
        <xdr:cNvSpPr txBox="1">
          <a:spLocks noChangeArrowheads="1"/>
        </xdr:cNvSpPr>
      </xdr:nvSpPr>
      <xdr:spPr>
        <a:xfrm>
          <a:off x="0" y="0"/>
          <a:ext cx="12744450"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7972425" y="0"/>
          <a:ext cx="2590800"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 Box 4"/>
        <xdr:cNvSpPr txBox="1">
          <a:spLocks noChangeArrowheads="1"/>
        </xdr:cNvSpPr>
      </xdr:nvSpPr>
      <xdr:spPr>
        <a:xfrm>
          <a:off x="0" y="0"/>
          <a:ext cx="100869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4" name="Text Box 5"/>
        <xdr:cNvSpPr txBox="1">
          <a:spLocks noChangeArrowheads="1"/>
        </xdr:cNvSpPr>
      </xdr:nvSpPr>
      <xdr:spPr>
        <a:xfrm>
          <a:off x="7839075" y="0"/>
          <a:ext cx="2219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6"/>
        <xdr:cNvSpPr txBox="1">
          <a:spLocks noChangeArrowheads="1"/>
        </xdr:cNvSpPr>
      </xdr:nvSpPr>
      <xdr:spPr>
        <a:xfrm>
          <a:off x="19050" y="38100"/>
          <a:ext cx="100774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7"/>
        <xdr:cNvSpPr txBox="1">
          <a:spLocks noChangeArrowheads="1"/>
        </xdr:cNvSpPr>
      </xdr:nvSpPr>
      <xdr:spPr>
        <a:xfrm>
          <a:off x="8181975" y="409575"/>
          <a:ext cx="178117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 Box 8"/>
        <xdr:cNvSpPr txBox="1">
          <a:spLocks noChangeArrowheads="1"/>
        </xdr:cNvSpPr>
      </xdr:nvSpPr>
      <xdr:spPr>
        <a:xfrm>
          <a:off x="0" y="0"/>
          <a:ext cx="10086975" cy="0"/>
        </a:xfrm>
        <a:prstGeom prst="rect">
          <a:avLst/>
        </a:prstGeom>
        <a:solidFill>
          <a:srgbClr val="003366"/>
        </a:solidFill>
        <a:ln w="38100" cmpd="dbl">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8" name="Text Box 9"/>
        <xdr:cNvSpPr txBox="1">
          <a:spLocks noChangeArrowheads="1"/>
        </xdr:cNvSpPr>
      </xdr:nvSpPr>
      <xdr:spPr>
        <a:xfrm>
          <a:off x="7839075" y="0"/>
          <a:ext cx="2219325" cy="0"/>
        </a:xfrm>
        <a:prstGeom prst="rect">
          <a:avLst/>
        </a:prstGeom>
        <a:solidFill>
          <a:srgbClr val="003366"/>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10"/>
        <xdr:cNvSpPr txBox="1">
          <a:spLocks noChangeArrowheads="1"/>
        </xdr:cNvSpPr>
      </xdr:nvSpPr>
      <xdr:spPr>
        <a:xfrm>
          <a:off x="19050" y="38100"/>
          <a:ext cx="10077450" cy="1038225"/>
        </a:xfrm>
        <a:prstGeom prst="rect">
          <a:avLst/>
        </a:prstGeom>
        <a:solidFill>
          <a:srgbClr val="006411"/>
        </a:solidFill>
        <a:ln w="38100" cmpd="dbl">
          <a:noFill/>
        </a:ln>
      </xdr:spPr>
      <xdr:txBody>
        <a:bodyPr vertOverflow="clip" wrap="square" lIns="73152" tIns="64008" rIns="73152" bIns="64008"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WEEKEND BOX OFFICE &amp; ADMISSION REPORT</a:t>
          </a:r>
        </a:p>
      </xdr:txBody>
    </xdr:sp>
    <xdr:clientData/>
  </xdr:twoCellAnchor>
  <xdr:twoCellAnchor>
    <xdr:from>
      <xdr:col>20</xdr:col>
      <xdr:colOff>390525</xdr:colOff>
      <xdr:row>0</xdr:row>
      <xdr:rowOff>390525</xdr:rowOff>
    </xdr:from>
    <xdr:to>
      <xdr:col>22</xdr:col>
      <xdr:colOff>409575</xdr:colOff>
      <xdr:row>0</xdr:row>
      <xdr:rowOff>1038225</xdr:rowOff>
    </xdr:to>
    <xdr:sp fLocksText="0">
      <xdr:nvSpPr>
        <xdr:cNvPr id="10" name="Text Box 11"/>
        <xdr:cNvSpPr txBox="1">
          <a:spLocks noChangeArrowheads="1"/>
        </xdr:cNvSpPr>
      </xdr:nvSpPr>
      <xdr:spPr>
        <a:xfrm>
          <a:off x="8229600" y="390525"/>
          <a:ext cx="1771650" cy="647700"/>
        </a:xfrm>
        <a:prstGeom prst="rect">
          <a:avLst/>
        </a:prstGeom>
        <a:no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WEEKEND: 49
</a:t>
          </a:r>
          <a:r>
            <a:rPr lang="en-US" cap="none" sz="1200" b="0" i="0" u="none" baseline="0">
              <a:solidFill>
                <a:srgbClr val="FFFFFF"/>
              </a:solidFill>
              <a:latin typeface="Impact"/>
              <a:ea typeface="Impact"/>
              <a:cs typeface="Impact"/>
            </a:rPr>
            <a:t>30 NOV'-02 DEC'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B89"/>
  <sheetViews>
    <sheetView tabSelected="1" zoomScale="70" zoomScaleNormal="70" zoomScalePageLayoutView="0" workbookViewId="0" topLeftCell="A1">
      <selection activeCell="B3" sqref="B3:B4"/>
    </sheetView>
  </sheetViews>
  <sheetFormatPr defaultColWidth="39.8515625" defaultRowHeight="12.75"/>
  <cols>
    <col min="1" max="1" width="4.421875" style="104" bestFit="1" customWidth="1"/>
    <col min="2" max="2" width="37.28125" style="105" bestFit="1" customWidth="1"/>
    <col min="3" max="3" width="8.28125" style="106" bestFit="1" customWidth="1"/>
    <col min="4" max="4" width="11.421875" style="107" bestFit="1" customWidth="1"/>
    <col min="5" max="5" width="15.140625" style="107" bestFit="1" customWidth="1"/>
    <col min="6" max="6" width="6.00390625" style="101" bestFit="1" customWidth="1"/>
    <col min="7" max="7" width="7.421875" style="101" customWidth="1"/>
    <col min="8" max="8" width="9.00390625" style="101" customWidth="1"/>
    <col min="9" max="9" width="11.421875" style="102" bestFit="1" customWidth="1"/>
    <col min="10" max="10" width="8.28125" style="103" bestFit="1" customWidth="1"/>
    <col min="11" max="11" width="11.421875" style="102" bestFit="1" customWidth="1"/>
    <col min="12" max="12" width="8.28125" style="103" bestFit="1" customWidth="1"/>
    <col min="13" max="13" width="11.421875" style="102" bestFit="1" customWidth="1"/>
    <col min="14" max="14" width="8.28125" style="103" bestFit="1" customWidth="1"/>
    <col min="15" max="15" width="13.140625" style="72" bestFit="1" customWidth="1"/>
    <col min="16" max="16" width="9.28125" style="109" bestFit="1" customWidth="1"/>
    <col min="17" max="17" width="8.421875" style="103" bestFit="1" customWidth="1"/>
    <col min="18" max="18" width="6.28125" style="110" bestFit="1" customWidth="1"/>
    <col min="19" max="19" width="13.00390625" style="111" bestFit="1" customWidth="1"/>
    <col min="20" max="20" width="8.28125" style="107" bestFit="1" customWidth="1"/>
    <col min="21" max="21" width="13.00390625" style="102" bestFit="1" customWidth="1"/>
    <col min="22" max="22" width="9.28125" style="103" bestFit="1" customWidth="1"/>
    <col min="23" max="23" width="6.28125" style="110" bestFit="1" customWidth="1"/>
    <col min="24" max="24" width="39.8515625" style="108" customWidth="1"/>
    <col min="25" max="27" width="39.8515625" style="107" customWidth="1"/>
    <col min="28" max="28" width="2.140625" style="107" bestFit="1" customWidth="1"/>
    <col min="29" max="16384" width="39.8515625" style="107" customWidth="1"/>
  </cols>
  <sheetData>
    <row r="1" spans="1:23" s="10" customFormat="1" ht="99" customHeight="1">
      <c r="A1" s="28"/>
      <c r="B1" s="64"/>
      <c r="C1" s="26"/>
      <c r="D1" s="82"/>
      <c r="E1" s="82"/>
      <c r="F1" s="24"/>
      <c r="G1" s="24"/>
      <c r="H1" s="24"/>
      <c r="I1" s="23"/>
      <c r="J1" s="22"/>
      <c r="K1" s="69"/>
      <c r="L1" s="21"/>
      <c r="M1" s="19"/>
      <c r="N1" s="18"/>
      <c r="O1" s="78"/>
      <c r="P1" s="79"/>
      <c r="Q1" s="75"/>
      <c r="R1" s="77"/>
      <c r="S1" s="73"/>
      <c r="U1" s="73"/>
      <c r="V1" s="75"/>
      <c r="W1" s="77"/>
    </row>
    <row r="2" spans="1:23" s="2" customFormat="1" ht="27.75" thickBot="1">
      <c r="A2" s="238" t="s">
        <v>40</v>
      </c>
      <c r="B2" s="239"/>
      <c r="C2" s="239"/>
      <c r="D2" s="239"/>
      <c r="E2" s="239"/>
      <c r="F2" s="239"/>
      <c r="G2" s="239"/>
      <c r="H2" s="239"/>
      <c r="I2" s="239"/>
      <c r="J2" s="239"/>
      <c r="K2" s="239"/>
      <c r="L2" s="239"/>
      <c r="M2" s="239"/>
      <c r="N2" s="239"/>
      <c r="O2" s="239"/>
      <c r="P2" s="239"/>
      <c r="Q2" s="239"/>
      <c r="R2" s="239"/>
      <c r="S2" s="239"/>
      <c r="T2" s="239"/>
      <c r="U2" s="239"/>
      <c r="V2" s="239"/>
      <c r="W2" s="239"/>
    </row>
    <row r="3" spans="1:23" s="91" customFormat="1" ht="20.25" customHeight="1">
      <c r="A3" s="90"/>
      <c r="B3" s="242" t="s">
        <v>46</v>
      </c>
      <c r="C3" s="244" t="s">
        <v>127</v>
      </c>
      <c r="D3" s="234" t="s">
        <v>118</v>
      </c>
      <c r="E3" s="234" t="s">
        <v>87</v>
      </c>
      <c r="F3" s="234" t="s">
        <v>128</v>
      </c>
      <c r="G3" s="234" t="s">
        <v>129</v>
      </c>
      <c r="H3" s="234" t="s">
        <v>130</v>
      </c>
      <c r="I3" s="236" t="s">
        <v>119</v>
      </c>
      <c r="J3" s="236"/>
      <c r="K3" s="236" t="s">
        <v>120</v>
      </c>
      <c r="L3" s="236"/>
      <c r="M3" s="236" t="s">
        <v>121</v>
      </c>
      <c r="N3" s="236"/>
      <c r="O3" s="237" t="s">
        <v>131</v>
      </c>
      <c r="P3" s="237"/>
      <c r="Q3" s="237"/>
      <c r="R3" s="237"/>
      <c r="S3" s="236" t="s">
        <v>116</v>
      </c>
      <c r="T3" s="236"/>
      <c r="U3" s="237" t="s">
        <v>47</v>
      </c>
      <c r="V3" s="237"/>
      <c r="W3" s="241"/>
    </row>
    <row r="4" spans="1:23" s="91" customFormat="1" ht="52.5" customHeight="1" thickBot="1">
      <c r="A4" s="92"/>
      <c r="B4" s="243"/>
      <c r="C4" s="245"/>
      <c r="D4" s="235"/>
      <c r="E4" s="235"/>
      <c r="F4" s="240"/>
      <c r="G4" s="240"/>
      <c r="H4" s="240"/>
      <c r="I4" s="85" t="s">
        <v>126</v>
      </c>
      <c r="J4" s="86" t="s">
        <v>123</v>
      </c>
      <c r="K4" s="85" t="s">
        <v>126</v>
      </c>
      <c r="L4" s="86" t="s">
        <v>123</v>
      </c>
      <c r="M4" s="85" t="s">
        <v>126</v>
      </c>
      <c r="N4" s="86" t="s">
        <v>123</v>
      </c>
      <c r="O4" s="85" t="s">
        <v>126</v>
      </c>
      <c r="P4" s="86" t="s">
        <v>123</v>
      </c>
      <c r="Q4" s="86" t="s">
        <v>48</v>
      </c>
      <c r="R4" s="87" t="s">
        <v>49</v>
      </c>
      <c r="S4" s="85" t="s">
        <v>126</v>
      </c>
      <c r="T4" s="89" t="s">
        <v>122</v>
      </c>
      <c r="U4" s="85" t="s">
        <v>126</v>
      </c>
      <c r="V4" s="86" t="s">
        <v>123</v>
      </c>
      <c r="W4" s="88" t="s">
        <v>49</v>
      </c>
    </row>
    <row r="5" spans="1:23" s="91" customFormat="1" ht="15">
      <c r="A5" s="113">
        <v>1</v>
      </c>
      <c r="B5" s="170" t="s">
        <v>3</v>
      </c>
      <c r="C5" s="151">
        <v>39402</v>
      </c>
      <c r="D5" s="152" t="s">
        <v>45</v>
      </c>
      <c r="E5" s="152" t="s">
        <v>4</v>
      </c>
      <c r="F5" s="153">
        <v>165</v>
      </c>
      <c r="G5" s="153">
        <v>200</v>
      </c>
      <c r="H5" s="153">
        <v>3</v>
      </c>
      <c r="I5" s="203">
        <v>305551</v>
      </c>
      <c r="J5" s="154">
        <v>38881</v>
      </c>
      <c r="K5" s="203">
        <v>642557</v>
      </c>
      <c r="L5" s="154">
        <v>76421</v>
      </c>
      <c r="M5" s="203">
        <v>777790.5</v>
      </c>
      <c r="N5" s="154">
        <v>92425</v>
      </c>
      <c r="O5" s="204">
        <f>I5+K5+M5</f>
        <v>1725898.5</v>
      </c>
      <c r="P5" s="205">
        <f>J5+L5+N5</f>
        <v>207727</v>
      </c>
      <c r="Q5" s="155">
        <f>IF(O5&lt;&gt;0,P5/G5,"")</f>
        <v>1038.635</v>
      </c>
      <c r="R5" s="171">
        <f>IF(O5&lt;&gt;0,O5/P5,"")</f>
        <v>8.308493840473314</v>
      </c>
      <c r="S5" s="203">
        <v>1557996</v>
      </c>
      <c r="T5" s="156">
        <f aca="true" t="shared" si="0" ref="T5:T36">IF(S5&lt;&gt;0,-(S5-O5)/S5,"")</f>
        <v>0.10776824844222964</v>
      </c>
      <c r="U5" s="204">
        <f>2138494+2493577.5+1725898.5</f>
        <v>6357970</v>
      </c>
      <c r="V5" s="157">
        <f>271934+322135+207727</f>
        <v>801796</v>
      </c>
      <c r="W5" s="206">
        <f>IF(U5&lt;&gt;0,U5/V5,"")</f>
        <v>7.92966041237422</v>
      </c>
    </row>
    <row r="6" spans="1:23" s="91" customFormat="1" ht="15">
      <c r="A6" s="113">
        <v>2</v>
      </c>
      <c r="B6" s="173" t="s">
        <v>14</v>
      </c>
      <c r="C6" s="127">
        <v>39416</v>
      </c>
      <c r="D6" s="136" t="s">
        <v>124</v>
      </c>
      <c r="E6" s="126" t="s">
        <v>125</v>
      </c>
      <c r="F6" s="128">
        <v>123</v>
      </c>
      <c r="G6" s="128">
        <v>139</v>
      </c>
      <c r="H6" s="128">
        <v>1</v>
      </c>
      <c r="I6" s="186">
        <v>182292</v>
      </c>
      <c r="J6" s="129">
        <v>19028</v>
      </c>
      <c r="K6" s="186">
        <v>312745</v>
      </c>
      <c r="L6" s="129">
        <v>31329</v>
      </c>
      <c r="M6" s="186">
        <v>312091</v>
      </c>
      <c r="N6" s="129">
        <v>31785</v>
      </c>
      <c r="O6" s="187">
        <f>+I6+K6+M6</f>
        <v>807128</v>
      </c>
      <c r="P6" s="188">
        <f>+J6+L6+N6</f>
        <v>82142</v>
      </c>
      <c r="Q6" s="130">
        <f>IF(O6&lt;&gt;0,P6/G6,"")</f>
        <v>590.9496402877697</v>
      </c>
      <c r="R6" s="166">
        <f>IF(O6&lt;&gt;0,O6/P6,"")</f>
        <v>9.826008619220374</v>
      </c>
      <c r="S6" s="186">
        <v>155499</v>
      </c>
      <c r="T6" s="131">
        <f t="shared" si="0"/>
        <v>4.19056714191088</v>
      </c>
      <c r="U6" s="186">
        <v>962543</v>
      </c>
      <c r="V6" s="129">
        <v>94221</v>
      </c>
      <c r="W6" s="207">
        <f>U6/V6</f>
        <v>10.215801148363953</v>
      </c>
    </row>
    <row r="7" spans="1:24" s="6" customFormat="1" ht="18">
      <c r="A7" s="121">
        <v>3</v>
      </c>
      <c r="B7" s="227" t="s">
        <v>5</v>
      </c>
      <c r="C7" s="228">
        <v>39402</v>
      </c>
      <c r="D7" s="185" t="s">
        <v>133</v>
      </c>
      <c r="E7" s="229" t="s">
        <v>2</v>
      </c>
      <c r="F7" s="163">
        <v>130</v>
      </c>
      <c r="G7" s="163">
        <v>130</v>
      </c>
      <c r="H7" s="163">
        <v>3</v>
      </c>
      <c r="I7" s="230">
        <v>37236</v>
      </c>
      <c r="J7" s="231">
        <v>5138</v>
      </c>
      <c r="K7" s="230">
        <v>135046</v>
      </c>
      <c r="L7" s="231">
        <v>15707</v>
      </c>
      <c r="M7" s="230">
        <v>148184</v>
      </c>
      <c r="N7" s="231">
        <v>17222</v>
      </c>
      <c r="O7" s="230">
        <f>+M7+K7+I7</f>
        <v>320466</v>
      </c>
      <c r="P7" s="231">
        <f>+N7+L7+J7</f>
        <v>38067</v>
      </c>
      <c r="Q7" s="231">
        <f>+P7/G7</f>
        <v>292.82307692307694</v>
      </c>
      <c r="R7" s="232">
        <f>+O7/P7</f>
        <v>8.4184726928836</v>
      </c>
      <c r="S7" s="230">
        <v>472224</v>
      </c>
      <c r="T7" s="164">
        <f t="shared" si="0"/>
        <v>-0.3213686724944094</v>
      </c>
      <c r="U7" s="230">
        <v>1671272</v>
      </c>
      <c r="V7" s="231">
        <v>198794</v>
      </c>
      <c r="W7" s="233">
        <f>+U7/V7</f>
        <v>8.407054538869382</v>
      </c>
      <c r="X7" s="7"/>
    </row>
    <row r="8" spans="1:24" s="6" customFormat="1" ht="18">
      <c r="A8" s="120">
        <v>4</v>
      </c>
      <c r="B8" s="219" t="s">
        <v>6</v>
      </c>
      <c r="C8" s="220">
        <v>39402</v>
      </c>
      <c r="D8" s="160" t="s">
        <v>43</v>
      </c>
      <c r="E8" s="160" t="s">
        <v>15</v>
      </c>
      <c r="F8" s="221">
        <v>125</v>
      </c>
      <c r="G8" s="221">
        <v>125</v>
      </c>
      <c r="H8" s="221">
        <v>3</v>
      </c>
      <c r="I8" s="222">
        <v>44098.5</v>
      </c>
      <c r="J8" s="223">
        <v>6337</v>
      </c>
      <c r="K8" s="222">
        <v>109318</v>
      </c>
      <c r="L8" s="223">
        <v>14803</v>
      </c>
      <c r="M8" s="222">
        <v>121436.5</v>
      </c>
      <c r="N8" s="223">
        <v>15660</v>
      </c>
      <c r="O8" s="222">
        <f>I8+K8+M8</f>
        <v>274853</v>
      </c>
      <c r="P8" s="223">
        <f>J8+L8+N8</f>
        <v>36800</v>
      </c>
      <c r="Q8" s="161">
        <f>+P8/G8</f>
        <v>294.4</v>
      </c>
      <c r="R8" s="184">
        <f>+O8/P8</f>
        <v>7.468831521739131</v>
      </c>
      <c r="S8" s="222">
        <v>389155.5</v>
      </c>
      <c r="T8" s="162">
        <f t="shared" si="0"/>
        <v>-0.29371934869223226</v>
      </c>
      <c r="U8" s="224">
        <v>1505832</v>
      </c>
      <c r="V8" s="225">
        <v>205097</v>
      </c>
      <c r="W8" s="226">
        <f>U8/V8</f>
        <v>7.342047909038162</v>
      </c>
      <c r="X8" s="7"/>
    </row>
    <row r="9" spans="1:24" s="6" customFormat="1" ht="18">
      <c r="A9" s="113">
        <v>5</v>
      </c>
      <c r="B9" s="172" t="s">
        <v>16</v>
      </c>
      <c r="C9" s="195">
        <v>39409</v>
      </c>
      <c r="D9" s="134" t="s">
        <v>133</v>
      </c>
      <c r="E9" s="134" t="s">
        <v>89</v>
      </c>
      <c r="F9" s="137">
        <v>55</v>
      </c>
      <c r="G9" s="137">
        <v>54</v>
      </c>
      <c r="H9" s="137">
        <v>2</v>
      </c>
      <c r="I9" s="189">
        <v>50127</v>
      </c>
      <c r="J9" s="190">
        <v>4735</v>
      </c>
      <c r="K9" s="189">
        <v>96883</v>
      </c>
      <c r="L9" s="190">
        <v>8954</v>
      </c>
      <c r="M9" s="189">
        <v>90675</v>
      </c>
      <c r="N9" s="190">
        <v>8350</v>
      </c>
      <c r="O9" s="189">
        <f>+M9+K9+I9</f>
        <v>237685</v>
      </c>
      <c r="P9" s="190">
        <f>+N9+L9+J9</f>
        <v>22039</v>
      </c>
      <c r="Q9" s="190">
        <f>+P9/G9</f>
        <v>408.1296296296296</v>
      </c>
      <c r="R9" s="191">
        <f>+O9/P9</f>
        <v>10.784745224374971</v>
      </c>
      <c r="S9" s="189">
        <v>337245</v>
      </c>
      <c r="T9" s="131">
        <f t="shared" si="0"/>
        <v>-0.2952156444128156</v>
      </c>
      <c r="U9" s="189">
        <v>712073</v>
      </c>
      <c r="V9" s="190">
        <v>69122</v>
      </c>
      <c r="W9" s="208">
        <f>+U9/V9</f>
        <v>10.301683979051532</v>
      </c>
      <c r="X9" s="7"/>
    </row>
    <row r="10" spans="1:25" s="9" customFormat="1" ht="18">
      <c r="A10" s="113">
        <v>6</v>
      </c>
      <c r="B10" s="173" t="s">
        <v>75</v>
      </c>
      <c r="C10" s="127">
        <v>39409</v>
      </c>
      <c r="D10" s="136" t="s">
        <v>124</v>
      </c>
      <c r="E10" s="126" t="s">
        <v>91</v>
      </c>
      <c r="F10" s="128">
        <v>69</v>
      </c>
      <c r="G10" s="128">
        <v>69</v>
      </c>
      <c r="H10" s="128">
        <v>2</v>
      </c>
      <c r="I10" s="186">
        <v>42322</v>
      </c>
      <c r="J10" s="129">
        <v>3951</v>
      </c>
      <c r="K10" s="186">
        <v>84768</v>
      </c>
      <c r="L10" s="129">
        <v>7527</v>
      </c>
      <c r="M10" s="186">
        <v>79536</v>
      </c>
      <c r="N10" s="129">
        <v>7158</v>
      </c>
      <c r="O10" s="187">
        <f>+I10+K10+M10</f>
        <v>206626</v>
      </c>
      <c r="P10" s="188">
        <f>+J10+L10+N10</f>
        <v>18636</v>
      </c>
      <c r="Q10" s="130">
        <f>IF(O10&lt;&gt;0,P10/G10,"")</f>
        <v>270.0869565217391</v>
      </c>
      <c r="R10" s="166">
        <f>IF(O10&lt;&gt;0,O10/P10,"")</f>
        <v>11.08746512127066</v>
      </c>
      <c r="S10" s="186">
        <v>290305</v>
      </c>
      <c r="T10" s="131">
        <f t="shared" si="0"/>
        <v>-0.28824512151013587</v>
      </c>
      <c r="U10" s="186">
        <v>593693</v>
      </c>
      <c r="V10" s="129">
        <v>55653</v>
      </c>
      <c r="W10" s="207">
        <f>U10/V10</f>
        <v>10.667762744146767</v>
      </c>
      <c r="Y10" s="8"/>
    </row>
    <row r="11" spans="1:24" s="10" customFormat="1" ht="18">
      <c r="A11" s="113">
        <v>7</v>
      </c>
      <c r="B11" s="173" t="s">
        <v>17</v>
      </c>
      <c r="C11" s="133">
        <v>39416</v>
      </c>
      <c r="D11" s="196" t="s">
        <v>88</v>
      </c>
      <c r="E11" s="196" t="s">
        <v>44</v>
      </c>
      <c r="F11" s="143">
        <v>36</v>
      </c>
      <c r="G11" s="143">
        <v>36</v>
      </c>
      <c r="H11" s="143">
        <v>1</v>
      </c>
      <c r="I11" s="197">
        <v>20131.5</v>
      </c>
      <c r="J11" s="135">
        <v>1989</v>
      </c>
      <c r="K11" s="197">
        <v>40580</v>
      </c>
      <c r="L11" s="135">
        <v>3725</v>
      </c>
      <c r="M11" s="197">
        <v>39729.5</v>
      </c>
      <c r="N11" s="135">
        <v>3702</v>
      </c>
      <c r="O11" s="197">
        <f>SUM(I11+K11+M11)</f>
        <v>100441</v>
      </c>
      <c r="P11" s="135">
        <f>J11+L11+N11</f>
        <v>9416</v>
      </c>
      <c r="Q11" s="135">
        <f>+P11/G11</f>
        <v>261.55555555555554</v>
      </c>
      <c r="R11" s="167">
        <f>+O11/P11</f>
        <v>10.667056074766355</v>
      </c>
      <c r="S11" s="197">
        <v>0</v>
      </c>
      <c r="T11" s="131">
        <f t="shared" si="0"/>
      </c>
      <c r="U11" s="197">
        <v>100441</v>
      </c>
      <c r="V11" s="135">
        <v>9416</v>
      </c>
      <c r="W11" s="209">
        <f>U11/V11</f>
        <v>10.667056074766355</v>
      </c>
      <c r="X11" s="8"/>
    </row>
    <row r="12" spans="1:24" s="10" customFormat="1" ht="18">
      <c r="A12" s="113">
        <v>8</v>
      </c>
      <c r="B12" s="173" t="s">
        <v>7</v>
      </c>
      <c r="C12" s="127">
        <v>39402</v>
      </c>
      <c r="D12" s="136" t="s">
        <v>124</v>
      </c>
      <c r="E12" s="126" t="s">
        <v>91</v>
      </c>
      <c r="F12" s="128">
        <v>64</v>
      </c>
      <c r="G12" s="128">
        <v>55</v>
      </c>
      <c r="H12" s="128">
        <v>3</v>
      </c>
      <c r="I12" s="186">
        <v>11025</v>
      </c>
      <c r="J12" s="129">
        <v>1416</v>
      </c>
      <c r="K12" s="186">
        <v>26030</v>
      </c>
      <c r="L12" s="129">
        <v>3047</v>
      </c>
      <c r="M12" s="186">
        <v>29835</v>
      </c>
      <c r="N12" s="129">
        <v>3600</v>
      </c>
      <c r="O12" s="187">
        <f>+I12+K12+M12</f>
        <v>66890</v>
      </c>
      <c r="P12" s="188">
        <f>+J12+L12+N12</f>
        <v>8063</v>
      </c>
      <c r="Q12" s="130">
        <f>IF(O12&lt;&gt;0,P12/G12,"")</f>
        <v>146.6</v>
      </c>
      <c r="R12" s="166">
        <f>IF(O12&lt;&gt;0,O12/P12,"")</f>
        <v>8.295919632890984</v>
      </c>
      <c r="S12" s="186">
        <v>150950</v>
      </c>
      <c r="T12" s="131">
        <f t="shared" si="0"/>
        <v>-0.556873136800265</v>
      </c>
      <c r="U12" s="186">
        <v>580714</v>
      </c>
      <c r="V12" s="129">
        <v>65477</v>
      </c>
      <c r="W12" s="207">
        <f>U12/V12</f>
        <v>8.868976892649327</v>
      </c>
      <c r="X12" s="11"/>
    </row>
    <row r="13" spans="1:24" s="10" customFormat="1" ht="18">
      <c r="A13" s="113">
        <v>9</v>
      </c>
      <c r="B13" s="175" t="s">
        <v>18</v>
      </c>
      <c r="C13" s="145">
        <v>39416</v>
      </c>
      <c r="D13" s="144" t="s">
        <v>90</v>
      </c>
      <c r="E13" s="144" t="s">
        <v>19</v>
      </c>
      <c r="F13" s="146">
        <v>45</v>
      </c>
      <c r="G13" s="198">
        <v>46</v>
      </c>
      <c r="H13" s="147">
        <v>1</v>
      </c>
      <c r="I13" s="199">
        <v>6971.5</v>
      </c>
      <c r="J13" s="148">
        <v>877</v>
      </c>
      <c r="K13" s="199">
        <v>24029.5</v>
      </c>
      <c r="L13" s="148">
        <v>2745</v>
      </c>
      <c r="M13" s="199">
        <v>25333</v>
      </c>
      <c r="N13" s="148">
        <v>2894</v>
      </c>
      <c r="O13" s="199">
        <f>M13+K13+I13</f>
        <v>56334</v>
      </c>
      <c r="P13" s="148">
        <f>+J13+L13+N13</f>
        <v>6516</v>
      </c>
      <c r="Q13" s="148">
        <f>P13/G13</f>
        <v>141.65217391304347</v>
      </c>
      <c r="R13" s="169">
        <f>O13/P13</f>
        <v>8.64548802946593</v>
      </c>
      <c r="S13" s="199"/>
      <c r="T13" s="131">
        <f t="shared" si="0"/>
      </c>
      <c r="U13" s="199">
        <v>56334</v>
      </c>
      <c r="V13" s="148">
        <v>6516</v>
      </c>
      <c r="W13" s="210">
        <f>+U13/V13</f>
        <v>8.64548802946593</v>
      </c>
      <c r="X13" s="8"/>
    </row>
    <row r="14" spans="1:24" s="10" customFormat="1" ht="18">
      <c r="A14" s="113">
        <v>10</v>
      </c>
      <c r="B14" s="211" t="s">
        <v>20</v>
      </c>
      <c r="C14" s="127">
        <v>39416</v>
      </c>
      <c r="D14" s="134" t="s">
        <v>43</v>
      </c>
      <c r="E14" s="134" t="s">
        <v>69</v>
      </c>
      <c r="F14" s="192">
        <v>20</v>
      </c>
      <c r="G14" s="192">
        <v>20</v>
      </c>
      <c r="H14" s="192">
        <v>1</v>
      </c>
      <c r="I14" s="189">
        <v>10952</v>
      </c>
      <c r="J14" s="190">
        <v>1015</v>
      </c>
      <c r="K14" s="189">
        <v>20835.5</v>
      </c>
      <c r="L14" s="190">
        <v>1874</v>
      </c>
      <c r="M14" s="189">
        <v>18926</v>
      </c>
      <c r="N14" s="190">
        <v>1695</v>
      </c>
      <c r="O14" s="189">
        <f>SUM(I14+K14+M14)</f>
        <v>50713.5</v>
      </c>
      <c r="P14" s="190">
        <f>SUM(J14+L14+N14)</f>
        <v>4584</v>
      </c>
      <c r="Q14" s="135">
        <f>+P14/G14</f>
        <v>229.2</v>
      </c>
      <c r="R14" s="167">
        <f>+O14/P14</f>
        <v>11.06315445026178</v>
      </c>
      <c r="S14" s="189">
        <v>0</v>
      </c>
      <c r="T14" s="131">
        <f t="shared" si="0"/>
      </c>
      <c r="U14" s="189">
        <v>50713.5</v>
      </c>
      <c r="V14" s="190">
        <v>4584</v>
      </c>
      <c r="W14" s="209">
        <f>U14/V14</f>
        <v>11.06315445026178</v>
      </c>
      <c r="X14" s="8"/>
    </row>
    <row r="15" spans="1:24" s="10" customFormat="1" ht="18">
      <c r="A15" s="113">
        <v>11</v>
      </c>
      <c r="B15" s="173" t="s">
        <v>51</v>
      </c>
      <c r="C15" s="127">
        <v>39381</v>
      </c>
      <c r="D15" s="136" t="s">
        <v>124</v>
      </c>
      <c r="E15" s="126" t="s">
        <v>91</v>
      </c>
      <c r="F15" s="128">
        <v>144</v>
      </c>
      <c r="G15" s="128">
        <v>65</v>
      </c>
      <c r="H15" s="128">
        <v>6</v>
      </c>
      <c r="I15" s="186">
        <v>9307</v>
      </c>
      <c r="J15" s="129">
        <v>1711</v>
      </c>
      <c r="K15" s="186">
        <v>18414</v>
      </c>
      <c r="L15" s="129">
        <v>3263</v>
      </c>
      <c r="M15" s="186">
        <v>17875</v>
      </c>
      <c r="N15" s="129">
        <v>3074</v>
      </c>
      <c r="O15" s="187">
        <f>+I15+K15+M15</f>
        <v>45596</v>
      </c>
      <c r="P15" s="188">
        <f>+J15+L15+N15</f>
        <v>8048</v>
      </c>
      <c r="Q15" s="130">
        <f>IF(O15&lt;&gt;0,P15/G15,"")</f>
        <v>123.81538461538462</v>
      </c>
      <c r="R15" s="166">
        <f>IF(O15&lt;&gt;0,O15/P15,"")</f>
        <v>5.665506958250497</v>
      </c>
      <c r="S15" s="186">
        <v>104938</v>
      </c>
      <c r="T15" s="131">
        <f t="shared" si="0"/>
        <v>-0.5654958165774077</v>
      </c>
      <c r="U15" s="186">
        <v>3981702</v>
      </c>
      <c r="V15" s="129">
        <v>513589</v>
      </c>
      <c r="W15" s="207">
        <f>U15/V15</f>
        <v>7.752701089781907</v>
      </c>
      <c r="X15" s="8"/>
    </row>
    <row r="16" spans="1:24" s="10" customFormat="1" ht="18">
      <c r="A16" s="113">
        <v>12</v>
      </c>
      <c r="B16" s="172" t="s">
        <v>70</v>
      </c>
      <c r="C16" s="133">
        <v>39395</v>
      </c>
      <c r="D16" s="134" t="s">
        <v>133</v>
      </c>
      <c r="E16" s="134" t="s">
        <v>42</v>
      </c>
      <c r="F16" s="137">
        <v>58</v>
      </c>
      <c r="G16" s="137">
        <v>52</v>
      </c>
      <c r="H16" s="137">
        <v>4</v>
      </c>
      <c r="I16" s="189">
        <v>9857</v>
      </c>
      <c r="J16" s="190">
        <v>1560</v>
      </c>
      <c r="K16" s="189">
        <v>17081</v>
      </c>
      <c r="L16" s="190">
        <v>2384</v>
      </c>
      <c r="M16" s="189">
        <v>18243</v>
      </c>
      <c r="N16" s="190">
        <v>2647</v>
      </c>
      <c r="O16" s="189">
        <f>+M16+K16+I16</f>
        <v>45181</v>
      </c>
      <c r="P16" s="190">
        <f>+N16+L16+J16</f>
        <v>6591</v>
      </c>
      <c r="Q16" s="190">
        <f>+P16/G16</f>
        <v>126.75</v>
      </c>
      <c r="R16" s="191">
        <f>+O16/P16</f>
        <v>6.85495372477621</v>
      </c>
      <c r="S16" s="189">
        <v>133355</v>
      </c>
      <c r="T16" s="131">
        <f t="shared" si="0"/>
        <v>-0.6611975553972479</v>
      </c>
      <c r="U16" s="189">
        <v>1023568</v>
      </c>
      <c r="V16" s="190">
        <v>106963</v>
      </c>
      <c r="W16" s="208">
        <f>+U16/V16</f>
        <v>9.569365107560559</v>
      </c>
      <c r="X16" s="8"/>
    </row>
    <row r="17" spans="1:24" s="10" customFormat="1" ht="18">
      <c r="A17" s="113">
        <v>13</v>
      </c>
      <c r="B17" s="173" t="s">
        <v>71</v>
      </c>
      <c r="C17" s="127">
        <v>39381</v>
      </c>
      <c r="D17" s="126" t="s">
        <v>45</v>
      </c>
      <c r="E17" s="126" t="s">
        <v>52</v>
      </c>
      <c r="F17" s="128">
        <v>91</v>
      </c>
      <c r="G17" s="128">
        <v>69</v>
      </c>
      <c r="H17" s="128">
        <v>6</v>
      </c>
      <c r="I17" s="186">
        <v>8711</v>
      </c>
      <c r="J17" s="129">
        <v>1576</v>
      </c>
      <c r="K17" s="186">
        <v>15317</v>
      </c>
      <c r="L17" s="129">
        <v>2729</v>
      </c>
      <c r="M17" s="186">
        <v>17150</v>
      </c>
      <c r="N17" s="129">
        <v>2960</v>
      </c>
      <c r="O17" s="187">
        <f aca="true" t="shared" si="1" ref="O17:P20">I17+K17+M17</f>
        <v>41178</v>
      </c>
      <c r="P17" s="188">
        <f t="shared" si="1"/>
        <v>7265</v>
      </c>
      <c r="Q17" s="130">
        <f>IF(O17&lt;&gt;0,P17/G17,"")</f>
        <v>105.28985507246377</v>
      </c>
      <c r="R17" s="166">
        <f>IF(O17&lt;&gt;0,O17/P17,"")</f>
        <v>5.667997247075017</v>
      </c>
      <c r="S17" s="186">
        <v>60908.5</v>
      </c>
      <c r="T17" s="131">
        <f t="shared" si="0"/>
        <v>-0.32393672475927004</v>
      </c>
      <c r="U17" s="187">
        <f>964543+666618+447582+156310.5+90863+41178</f>
        <v>2367094.5</v>
      </c>
      <c r="V17" s="132">
        <f>104009+73251+49929+20007+15751+7265</f>
        <v>270212</v>
      </c>
      <c r="W17" s="212">
        <f>IF(U17&lt;&gt;0,U17/V17,"")</f>
        <v>8.760138335825204</v>
      </c>
      <c r="X17" s="8"/>
    </row>
    <row r="18" spans="1:24" s="10" customFormat="1" ht="18">
      <c r="A18" s="113">
        <v>14</v>
      </c>
      <c r="B18" s="172" t="s">
        <v>72</v>
      </c>
      <c r="C18" s="133">
        <v>39395</v>
      </c>
      <c r="D18" s="134" t="s">
        <v>43</v>
      </c>
      <c r="E18" s="134" t="s">
        <v>85</v>
      </c>
      <c r="F18" s="192">
        <v>35</v>
      </c>
      <c r="G18" s="192">
        <v>35</v>
      </c>
      <c r="H18" s="192">
        <v>4</v>
      </c>
      <c r="I18" s="189">
        <v>3502</v>
      </c>
      <c r="J18" s="190">
        <v>406</v>
      </c>
      <c r="K18" s="189">
        <v>8323.5</v>
      </c>
      <c r="L18" s="190">
        <v>949</v>
      </c>
      <c r="M18" s="189">
        <v>8404.5</v>
      </c>
      <c r="N18" s="190">
        <v>957</v>
      </c>
      <c r="O18" s="189">
        <f t="shared" si="1"/>
        <v>20230</v>
      </c>
      <c r="P18" s="190">
        <f t="shared" si="1"/>
        <v>2312</v>
      </c>
      <c r="Q18" s="135">
        <f>+P18/G18</f>
        <v>66.05714285714286</v>
      </c>
      <c r="R18" s="167">
        <f>+O18/P18</f>
        <v>8.75</v>
      </c>
      <c r="S18" s="189">
        <v>61369.5</v>
      </c>
      <c r="T18" s="131">
        <f t="shared" si="0"/>
        <v>-0.6703574251053047</v>
      </c>
      <c r="U18" s="193">
        <v>602467</v>
      </c>
      <c r="V18" s="194">
        <v>54092</v>
      </c>
      <c r="W18" s="209">
        <f>U18/V18</f>
        <v>11.137820749833617</v>
      </c>
      <c r="X18" s="8"/>
    </row>
    <row r="19" spans="1:24" s="10" customFormat="1" ht="18">
      <c r="A19" s="113">
        <v>15</v>
      </c>
      <c r="B19" s="176" t="s">
        <v>35</v>
      </c>
      <c r="C19" s="127">
        <v>39416</v>
      </c>
      <c r="D19" s="150" t="s">
        <v>38</v>
      </c>
      <c r="E19" s="150" t="s">
        <v>21</v>
      </c>
      <c r="F19" s="139">
        <v>40</v>
      </c>
      <c r="G19" s="139">
        <v>40</v>
      </c>
      <c r="H19" s="139">
        <v>1</v>
      </c>
      <c r="I19" s="200">
        <v>4284</v>
      </c>
      <c r="J19" s="140">
        <v>633</v>
      </c>
      <c r="K19" s="200">
        <v>6608.5</v>
      </c>
      <c r="L19" s="140">
        <v>729</v>
      </c>
      <c r="M19" s="200">
        <v>7109</v>
      </c>
      <c r="N19" s="140">
        <v>759</v>
      </c>
      <c r="O19" s="200">
        <f t="shared" si="1"/>
        <v>18001.5</v>
      </c>
      <c r="P19" s="140">
        <f t="shared" si="1"/>
        <v>2121</v>
      </c>
      <c r="Q19" s="140">
        <f>+P19/G19</f>
        <v>53.025</v>
      </c>
      <c r="R19" s="168">
        <f>+O19/P19</f>
        <v>8.487270155586987</v>
      </c>
      <c r="S19" s="200"/>
      <c r="T19" s="131">
        <f t="shared" si="0"/>
      </c>
      <c r="U19" s="200">
        <v>18001.5</v>
      </c>
      <c r="V19" s="140">
        <v>2121</v>
      </c>
      <c r="W19" s="213">
        <f>U19/V19</f>
        <v>8.487270155586987</v>
      </c>
      <c r="X19" s="8"/>
    </row>
    <row r="20" spans="1:24" s="10" customFormat="1" ht="18">
      <c r="A20" s="113">
        <v>16</v>
      </c>
      <c r="B20" s="172" t="s">
        <v>22</v>
      </c>
      <c r="C20" s="133">
        <v>39416</v>
      </c>
      <c r="D20" s="134" t="s">
        <v>101</v>
      </c>
      <c r="E20" s="134" t="s">
        <v>102</v>
      </c>
      <c r="F20" s="137">
        <v>4</v>
      </c>
      <c r="G20" s="137">
        <v>4</v>
      </c>
      <c r="H20" s="137">
        <v>1</v>
      </c>
      <c r="I20" s="197">
        <v>3209.5</v>
      </c>
      <c r="J20" s="135">
        <v>259</v>
      </c>
      <c r="K20" s="197">
        <v>6445.5</v>
      </c>
      <c r="L20" s="135">
        <v>494</v>
      </c>
      <c r="M20" s="197">
        <v>6941</v>
      </c>
      <c r="N20" s="135">
        <v>543</v>
      </c>
      <c r="O20" s="197">
        <f t="shared" si="1"/>
        <v>16596</v>
      </c>
      <c r="P20" s="135">
        <f t="shared" si="1"/>
        <v>1296</v>
      </c>
      <c r="Q20" s="135">
        <f>+P20/G20</f>
        <v>324</v>
      </c>
      <c r="R20" s="167">
        <f>+O20/P20</f>
        <v>12.805555555555555</v>
      </c>
      <c r="S20" s="197">
        <v>0</v>
      </c>
      <c r="T20" s="131">
        <f t="shared" si="0"/>
      </c>
      <c r="U20" s="201">
        <v>18020</v>
      </c>
      <c r="V20" s="132">
        <v>1652</v>
      </c>
      <c r="W20" s="209">
        <f>U20/V20</f>
        <v>10.907990314769975</v>
      </c>
      <c r="X20" s="8"/>
    </row>
    <row r="21" spans="1:24" s="10" customFormat="1" ht="18">
      <c r="A21" s="113">
        <v>17</v>
      </c>
      <c r="B21" s="173" t="s">
        <v>8</v>
      </c>
      <c r="C21" s="127">
        <v>39402</v>
      </c>
      <c r="D21" s="136" t="s">
        <v>124</v>
      </c>
      <c r="E21" s="126" t="s">
        <v>125</v>
      </c>
      <c r="F21" s="128">
        <v>20</v>
      </c>
      <c r="G21" s="128">
        <v>11</v>
      </c>
      <c r="H21" s="128">
        <v>3</v>
      </c>
      <c r="I21" s="186">
        <v>3629</v>
      </c>
      <c r="J21" s="129">
        <v>297</v>
      </c>
      <c r="K21" s="186">
        <v>6108</v>
      </c>
      <c r="L21" s="129">
        <v>472</v>
      </c>
      <c r="M21" s="186">
        <v>5373</v>
      </c>
      <c r="N21" s="129">
        <v>420</v>
      </c>
      <c r="O21" s="187">
        <f>+I21+K21+M21</f>
        <v>15110</v>
      </c>
      <c r="P21" s="188">
        <f>+J21+L21+N21</f>
        <v>1189</v>
      </c>
      <c r="Q21" s="130">
        <f>IF(O21&lt;&gt;0,P21/G21,"")</f>
        <v>108.0909090909091</v>
      </c>
      <c r="R21" s="166">
        <f>IF(O21&lt;&gt;0,O21/P21,"")</f>
        <v>12.708158116063919</v>
      </c>
      <c r="S21" s="186">
        <v>48580</v>
      </c>
      <c r="T21" s="131">
        <f t="shared" si="0"/>
        <v>-0.6889666529435982</v>
      </c>
      <c r="U21" s="186">
        <v>231838</v>
      </c>
      <c r="V21" s="129">
        <v>20479</v>
      </c>
      <c r="W21" s="207">
        <f>U21/V21</f>
        <v>11.320767615606231</v>
      </c>
      <c r="X21" s="8"/>
    </row>
    <row r="22" spans="1:24" s="10" customFormat="1" ht="18">
      <c r="A22" s="113">
        <v>18</v>
      </c>
      <c r="B22" s="172" t="s">
        <v>23</v>
      </c>
      <c r="C22" s="133">
        <v>39416</v>
      </c>
      <c r="D22" s="134" t="s">
        <v>133</v>
      </c>
      <c r="E22" s="134" t="s">
        <v>24</v>
      </c>
      <c r="F22" s="137">
        <v>10</v>
      </c>
      <c r="G22" s="137">
        <v>10</v>
      </c>
      <c r="H22" s="137">
        <v>1</v>
      </c>
      <c r="I22" s="189">
        <v>2040</v>
      </c>
      <c r="J22" s="190">
        <v>202</v>
      </c>
      <c r="K22" s="189">
        <v>5089</v>
      </c>
      <c r="L22" s="190">
        <v>504</v>
      </c>
      <c r="M22" s="189">
        <v>5316</v>
      </c>
      <c r="N22" s="190">
        <v>506</v>
      </c>
      <c r="O22" s="189">
        <f>+M22+K22+I22</f>
        <v>12445</v>
      </c>
      <c r="P22" s="190">
        <f>+N22+L22+J22</f>
        <v>1212</v>
      </c>
      <c r="Q22" s="190">
        <f>+P22/G22</f>
        <v>121.2</v>
      </c>
      <c r="R22" s="191">
        <f>+O22/P22</f>
        <v>10.268151815181518</v>
      </c>
      <c r="S22" s="189">
        <v>0</v>
      </c>
      <c r="T22" s="131">
        <f t="shared" si="0"/>
      </c>
      <c r="U22" s="189">
        <v>12445</v>
      </c>
      <c r="V22" s="190">
        <v>1212</v>
      </c>
      <c r="W22" s="208">
        <f>+U22/V22</f>
        <v>10.268151815181518</v>
      </c>
      <c r="X22" s="8"/>
    </row>
    <row r="23" spans="1:24" s="10" customFormat="1" ht="18">
      <c r="A23" s="113">
        <v>19</v>
      </c>
      <c r="B23" s="174" t="s">
        <v>64</v>
      </c>
      <c r="C23" s="127">
        <v>39374</v>
      </c>
      <c r="D23" s="138" t="s">
        <v>37</v>
      </c>
      <c r="E23" s="141" t="s">
        <v>65</v>
      </c>
      <c r="F23" s="142">
        <v>37</v>
      </c>
      <c r="G23" s="142">
        <v>24</v>
      </c>
      <c r="H23" s="142">
        <v>7</v>
      </c>
      <c r="I23" s="186">
        <v>1282</v>
      </c>
      <c r="J23" s="129">
        <v>244</v>
      </c>
      <c r="K23" s="186">
        <v>3711</v>
      </c>
      <c r="L23" s="129">
        <v>631</v>
      </c>
      <c r="M23" s="186">
        <v>3026</v>
      </c>
      <c r="N23" s="129">
        <v>575</v>
      </c>
      <c r="O23" s="187">
        <f>+I23+K23+M23</f>
        <v>8019</v>
      </c>
      <c r="P23" s="188">
        <f>+J23+L23+N23</f>
        <v>1450</v>
      </c>
      <c r="Q23" s="135">
        <f>+P23/G23</f>
        <v>60.416666666666664</v>
      </c>
      <c r="R23" s="167">
        <f>+O23/P23</f>
        <v>5.530344827586207</v>
      </c>
      <c r="S23" s="186">
        <v>13494</v>
      </c>
      <c r="T23" s="131">
        <f t="shared" si="0"/>
        <v>-0.40573588261449534</v>
      </c>
      <c r="U23" s="186">
        <v>803158</v>
      </c>
      <c r="V23" s="129">
        <v>95201</v>
      </c>
      <c r="W23" s="212">
        <f>U23/V23</f>
        <v>8.43644499532568</v>
      </c>
      <c r="X23" s="8"/>
    </row>
    <row r="24" spans="1:24" s="10" customFormat="1" ht="18">
      <c r="A24" s="113">
        <v>20</v>
      </c>
      <c r="B24" s="172" t="s">
        <v>78</v>
      </c>
      <c r="C24" s="133">
        <v>39409</v>
      </c>
      <c r="D24" s="134" t="s">
        <v>101</v>
      </c>
      <c r="E24" s="134" t="s">
        <v>25</v>
      </c>
      <c r="F24" s="137">
        <v>37</v>
      </c>
      <c r="G24" s="137">
        <v>29</v>
      </c>
      <c r="H24" s="137">
        <v>2</v>
      </c>
      <c r="I24" s="186">
        <v>1168</v>
      </c>
      <c r="J24" s="129">
        <v>196</v>
      </c>
      <c r="K24" s="186">
        <v>3038.5</v>
      </c>
      <c r="L24" s="129">
        <v>404</v>
      </c>
      <c r="M24" s="186">
        <v>3068</v>
      </c>
      <c r="N24" s="129">
        <v>437</v>
      </c>
      <c r="O24" s="187">
        <f>I24+K24+M24</f>
        <v>7274.5</v>
      </c>
      <c r="P24" s="188">
        <f>J24+L24+N24</f>
        <v>1037</v>
      </c>
      <c r="Q24" s="135">
        <f>+P24/G24</f>
        <v>35.758620689655174</v>
      </c>
      <c r="R24" s="167">
        <f>+O24/P24</f>
        <v>7.014946962391514</v>
      </c>
      <c r="S24" s="197">
        <v>17081.5</v>
      </c>
      <c r="T24" s="131">
        <f t="shared" si="0"/>
        <v>-0.5741299066241256</v>
      </c>
      <c r="U24" s="201">
        <v>32901.5</v>
      </c>
      <c r="V24" s="132">
        <v>4902</v>
      </c>
      <c r="W24" s="209">
        <f>U24/V24</f>
        <v>6.711852305181559</v>
      </c>
      <c r="X24" s="8"/>
    </row>
    <row r="25" spans="1:24" s="10" customFormat="1" ht="18">
      <c r="A25" s="113">
        <v>21</v>
      </c>
      <c r="B25" s="174" t="s">
        <v>74</v>
      </c>
      <c r="C25" s="127">
        <v>39395</v>
      </c>
      <c r="D25" s="138" t="s">
        <v>38</v>
      </c>
      <c r="E25" s="138" t="s">
        <v>9</v>
      </c>
      <c r="F25" s="139">
        <v>20</v>
      </c>
      <c r="G25" s="139">
        <v>13</v>
      </c>
      <c r="H25" s="139">
        <v>4</v>
      </c>
      <c r="I25" s="200">
        <v>1574</v>
      </c>
      <c r="J25" s="140">
        <v>285</v>
      </c>
      <c r="K25" s="200">
        <v>2240</v>
      </c>
      <c r="L25" s="140">
        <v>414</v>
      </c>
      <c r="M25" s="200">
        <v>2466</v>
      </c>
      <c r="N25" s="140">
        <v>415</v>
      </c>
      <c r="O25" s="200">
        <f>I25+K25+M25</f>
        <v>6280</v>
      </c>
      <c r="P25" s="140">
        <f>J25+L25+N25</f>
        <v>1114</v>
      </c>
      <c r="Q25" s="140">
        <f>+P25/G25</f>
        <v>85.6923076923077</v>
      </c>
      <c r="R25" s="168">
        <f>+O25/P25</f>
        <v>5.637342908438061</v>
      </c>
      <c r="S25" s="200">
        <v>17253.5</v>
      </c>
      <c r="T25" s="131">
        <f t="shared" si="0"/>
        <v>-0.6360158808357724</v>
      </c>
      <c r="U25" s="200">
        <v>253566</v>
      </c>
      <c r="V25" s="140">
        <v>30283</v>
      </c>
      <c r="W25" s="213">
        <f>U25/V25</f>
        <v>8.373212693590464</v>
      </c>
      <c r="X25" s="8"/>
    </row>
    <row r="26" spans="1:25" s="10" customFormat="1" ht="18">
      <c r="A26" s="113">
        <v>22</v>
      </c>
      <c r="B26" s="173" t="s">
        <v>73</v>
      </c>
      <c r="C26" s="127">
        <v>39395</v>
      </c>
      <c r="D26" s="136" t="s">
        <v>124</v>
      </c>
      <c r="E26" s="126" t="s">
        <v>86</v>
      </c>
      <c r="F26" s="128">
        <v>56</v>
      </c>
      <c r="G26" s="128">
        <v>12</v>
      </c>
      <c r="H26" s="128">
        <v>4</v>
      </c>
      <c r="I26" s="186">
        <v>1498</v>
      </c>
      <c r="J26" s="129">
        <v>252</v>
      </c>
      <c r="K26" s="186">
        <v>1895</v>
      </c>
      <c r="L26" s="129">
        <v>346</v>
      </c>
      <c r="M26" s="186">
        <v>2349</v>
      </c>
      <c r="N26" s="129">
        <v>398</v>
      </c>
      <c r="O26" s="187">
        <f>+I26+K26+M26</f>
        <v>5742</v>
      </c>
      <c r="P26" s="188">
        <f>+J26+L26+N26</f>
        <v>996</v>
      </c>
      <c r="Q26" s="130">
        <f>IF(O26&lt;&gt;0,P26/G26,"")</f>
        <v>83</v>
      </c>
      <c r="R26" s="166">
        <f>IF(O26&lt;&gt;0,O26/P26,"")</f>
        <v>5.765060240963855</v>
      </c>
      <c r="S26" s="186">
        <v>38470</v>
      </c>
      <c r="T26" s="131">
        <f t="shared" si="0"/>
        <v>-0.8507408370158566</v>
      </c>
      <c r="U26" s="186">
        <v>461878</v>
      </c>
      <c r="V26" s="129">
        <v>51124</v>
      </c>
      <c r="W26" s="207">
        <f>U26/V26</f>
        <v>9.03446522181363</v>
      </c>
      <c r="X26" s="8"/>
      <c r="Y26" s="8"/>
    </row>
    <row r="27" spans="1:25" s="10" customFormat="1" ht="18">
      <c r="A27" s="113">
        <v>23</v>
      </c>
      <c r="B27" s="172" t="s">
        <v>76</v>
      </c>
      <c r="C27" s="133">
        <v>39409</v>
      </c>
      <c r="D27" s="138" t="s">
        <v>57</v>
      </c>
      <c r="E27" s="150" t="s">
        <v>77</v>
      </c>
      <c r="F27" s="139">
        <v>13</v>
      </c>
      <c r="G27" s="139">
        <v>8</v>
      </c>
      <c r="H27" s="139">
        <v>2</v>
      </c>
      <c r="I27" s="200">
        <v>1188</v>
      </c>
      <c r="J27" s="140">
        <v>128</v>
      </c>
      <c r="K27" s="200">
        <v>2415</v>
      </c>
      <c r="L27" s="140">
        <v>254</v>
      </c>
      <c r="M27" s="200">
        <v>2099</v>
      </c>
      <c r="N27" s="140">
        <v>217</v>
      </c>
      <c r="O27" s="200">
        <f>I27+K27+M27</f>
        <v>5702</v>
      </c>
      <c r="P27" s="140">
        <f>J27+L27+N27</f>
        <v>599</v>
      </c>
      <c r="Q27" s="140">
        <f>P27/G27</f>
        <v>74.875</v>
      </c>
      <c r="R27" s="168">
        <f>O27/P27</f>
        <v>9.519198664440735</v>
      </c>
      <c r="S27" s="200">
        <v>23409</v>
      </c>
      <c r="T27" s="131">
        <f t="shared" si="0"/>
        <v>-0.7564184715280448</v>
      </c>
      <c r="U27" s="200">
        <v>42739</v>
      </c>
      <c r="V27" s="140">
        <v>3915</v>
      </c>
      <c r="W27" s="213">
        <f>U27/V27</f>
        <v>10.916730523627075</v>
      </c>
      <c r="X27" s="8"/>
      <c r="Y27" s="8"/>
    </row>
    <row r="28" spans="1:25" s="10" customFormat="1" ht="18">
      <c r="A28" s="113">
        <v>24</v>
      </c>
      <c r="B28" s="172" t="s">
        <v>59</v>
      </c>
      <c r="C28" s="133">
        <v>39388</v>
      </c>
      <c r="D28" s="134" t="s">
        <v>133</v>
      </c>
      <c r="E28" s="134" t="s">
        <v>89</v>
      </c>
      <c r="F28" s="137">
        <v>60</v>
      </c>
      <c r="G28" s="137">
        <v>18</v>
      </c>
      <c r="H28" s="137">
        <v>5</v>
      </c>
      <c r="I28" s="189">
        <v>1913</v>
      </c>
      <c r="J28" s="190">
        <v>467</v>
      </c>
      <c r="K28" s="189">
        <v>1288</v>
      </c>
      <c r="L28" s="190">
        <v>262</v>
      </c>
      <c r="M28" s="189">
        <v>2360</v>
      </c>
      <c r="N28" s="190">
        <v>419</v>
      </c>
      <c r="O28" s="189">
        <f>+M28+K28+I28</f>
        <v>5561</v>
      </c>
      <c r="P28" s="190">
        <f>+N28+L28+J28</f>
        <v>1148</v>
      </c>
      <c r="Q28" s="190">
        <f>+P28/G28</f>
        <v>63.77777777777778</v>
      </c>
      <c r="R28" s="191">
        <f>+O28/P28</f>
        <v>4.844076655052265</v>
      </c>
      <c r="S28" s="189">
        <v>62805</v>
      </c>
      <c r="T28" s="131">
        <f t="shared" si="0"/>
        <v>-0.9114560942600112</v>
      </c>
      <c r="U28" s="189">
        <v>588919</v>
      </c>
      <c r="V28" s="190">
        <v>61886</v>
      </c>
      <c r="W28" s="208">
        <f>+U28/V28</f>
        <v>9.516191060983099</v>
      </c>
      <c r="X28" s="8"/>
      <c r="Y28" s="8"/>
    </row>
    <row r="29" spans="1:25" s="10" customFormat="1" ht="18">
      <c r="A29" s="113">
        <v>25</v>
      </c>
      <c r="B29" s="174" t="s">
        <v>0</v>
      </c>
      <c r="C29" s="127">
        <v>39395</v>
      </c>
      <c r="D29" s="134" t="s">
        <v>88</v>
      </c>
      <c r="E29" s="141" t="s">
        <v>44</v>
      </c>
      <c r="F29" s="143">
        <v>57</v>
      </c>
      <c r="G29" s="143">
        <v>20</v>
      </c>
      <c r="H29" s="143">
        <v>4</v>
      </c>
      <c r="I29" s="197">
        <v>1257</v>
      </c>
      <c r="J29" s="135">
        <v>188</v>
      </c>
      <c r="K29" s="197">
        <v>1465.5</v>
      </c>
      <c r="L29" s="135">
        <v>244</v>
      </c>
      <c r="M29" s="197">
        <v>1812</v>
      </c>
      <c r="N29" s="135">
        <v>297</v>
      </c>
      <c r="O29" s="197">
        <f>SUM(I29+K29+M29)</f>
        <v>4534.5</v>
      </c>
      <c r="P29" s="135">
        <f>J29+L29+N29</f>
        <v>729</v>
      </c>
      <c r="Q29" s="135">
        <f>+P29/G29</f>
        <v>36.45</v>
      </c>
      <c r="R29" s="167">
        <f>+O29/P29</f>
        <v>6.220164609053498</v>
      </c>
      <c r="S29" s="197">
        <v>0</v>
      </c>
      <c r="T29" s="131">
        <f t="shared" si="0"/>
      </c>
      <c r="U29" s="197">
        <v>129293.5</v>
      </c>
      <c r="V29" s="135">
        <v>20595</v>
      </c>
      <c r="W29" s="209">
        <f aca="true" t="shared" si="2" ref="W29:W34">U29/V29</f>
        <v>6.277907259043457</v>
      </c>
      <c r="X29" s="8"/>
      <c r="Y29" s="8"/>
    </row>
    <row r="30" spans="1:25" s="10" customFormat="1" ht="18">
      <c r="A30" s="113">
        <v>26</v>
      </c>
      <c r="B30" s="174" t="s">
        <v>60</v>
      </c>
      <c r="C30" s="127">
        <v>39388</v>
      </c>
      <c r="D30" s="138" t="s">
        <v>37</v>
      </c>
      <c r="E30" s="141" t="s">
        <v>61</v>
      </c>
      <c r="F30" s="142">
        <v>52</v>
      </c>
      <c r="G30" s="142">
        <v>15</v>
      </c>
      <c r="H30" s="142">
        <v>5</v>
      </c>
      <c r="I30" s="186">
        <v>1122</v>
      </c>
      <c r="J30" s="129">
        <v>228</v>
      </c>
      <c r="K30" s="186">
        <v>1709</v>
      </c>
      <c r="L30" s="129">
        <v>315</v>
      </c>
      <c r="M30" s="186">
        <v>1659</v>
      </c>
      <c r="N30" s="129">
        <v>315</v>
      </c>
      <c r="O30" s="187">
        <f>+I30+K30+M30</f>
        <v>4490</v>
      </c>
      <c r="P30" s="188">
        <f>+J30+L30+N30</f>
        <v>858</v>
      </c>
      <c r="Q30" s="135">
        <f>+P30/G30</f>
        <v>57.2</v>
      </c>
      <c r="R30" s="167">
        <f>+O30/P30</f>
        <v>5.233100233100233</v>
      </c>
      <c r="S30" s="186">
        <v>6336</v>
      </c>
      <c r="T30" s="131">
        <f t="shared" si="0"/>
        <v>-0.2913510101010101</v>
      </c>
      <c r="U30" s="186">
        <v>349574</v>
      </c>
      <c r="V30" s="129">
        <v>37456</v>
      </c>
      <c r="W30" s="212">
        <f t="shared" si="2"/>
        <v>9.332923964117898</v>
      </c>
      <c r="X30" s="8"/>
      <c r="Y30" s="8"/>
    </row>
    <row r="31" spans="1:25" s="10" customFormat="1" ht="18">
      <c r="A31" s="113">
        <v>27</v>
      </c>
      <c r="B31" s="174" t="s">
        <v>62</v>
      </c>
      <c r="C31" s="127">
        <v>39157</v>
      </c>
      <c r="D31" s="138" t="s">
        <v>38</v>
      </c>
      <c r="E31" s="138" t="s">
        <v>63</v>
      </c>
      <c r="F31" s="139">
        <v>91</v>
      </c>
      <c r="G31" s="139">
        <v>15</v>
      </c>
      <c r="H31" s="139">
        <v>33</v>
      </c>
      <c r="I31" s="200">
        <v>611</v>
      </c>
      <c r="J31" s="140">
        <v>85</v>
      </c>
      <c r="K31" s="200">
        <v>1598.5</v>
      </c>
      <c r="L31" s="140">
        <v>215</v>
      </c>
      <c r="M31" s="200">
        <v>1662</v>
      </c>
      <c r="N31" s="140">
        <v>240</v>
      </c>
      <c r="O31" s="200">
        <f>I31+K31+M31</f>
        <v>3871.5</v>
      </c>
      <c r="P31" s="140">
        <f>J31+L31+N31</f>
        <v>540</v>
      </c>
      <c r="Q31" s="140">
        <f>+P31/G31</f>
        <v>36</v>
      </c>
      <c r="R31" s="168">
        <f>+O31/P31</f>
        <v>7.169444444444444</v>
      </c>
      <c r="S31" s="200">
        <v>17077.5</v>
      </c>
      <c r="T31" s="131">
        <f t="shared" si="0"/>
        <v>-0.7732981993851559</v>
      </c>
      <c r="U31" s="200">
        <v>4530356</v>
      </c>
      <c r="V31" s="140">
        <v>588902</v>
      </c>
      <c r="W31" s="213">
        <f t="shared" si="2"/>
        <v>7.692886082913626</v>
      </c>
      <c r="X31" s="8"/>
      <c r="Y31" s="8"/>
    </row>
    <row r="32" spans="1:25" s="10" customFormat="1" ht="18">
      <c r="A32" s="113">
        <v>28</v>
      </c>
      <c r="B32" s="173" t="s">
        <v>111</v>
      </c>
      <c r="C32" s="127">
        <v>39374</v>
      </c>
      <c r="D32" s="136" t="s">
        <v>124</v>
      </c>
      <c r="E32" s="126" t="s">
        <v>125</v>
      </c>
      <c r="F32" s="128">
        <v>49</v>
      </c>
      <c r="G32" s="128">
        <v>7</v>
      </c>
      <c r="H32" s="128">
        <v>7</v>
      </c>
      <c r="I32" s="186">
        <v>681</v>
      </c>
      <c r="J32" s="129">
        <v>129</v>
      </c>
      <c r="K32" s="186">
        <v>1587</v>
      </c>
      <c r="L32" s="129">
        <v>294</v>
      </c>
      <c r="M32" s="186">
        <v>1577</v>
      </c>
      <c r="N32" s="129">
        <v>271</v>
      </c>
      <c r="O32" s="187">
        <f>+I32+K32+M32</f>
        <v>3845</v>
      </c>
      <c r="P32" s="188">
        <f>+J32+L32+N32</f>
        <v>694</v>
      </c>
      <c r="Q32" s="130">
        <f>IF(O32&lt;&gt;0,P32/G32,"")</f>
        <v>99.14285714285714</v>
      </c>
      <c r="R32" s="166">
        <f>IF(O32&lt;&gt;0,O32/P32,"")</f>
        <v>5.540345821325649</v>
      </c>
      <c r="S32" s="186">
        <v>6956</v>
      </c>
      <c r="T32" s="131">
        <f t="shared" si="0"/>
        <v>-0.44723979298447386</v>
      </c>
      <c r="U32" s="186">
        <v>789943</v>
      </c>
      <c r="V32" s="129">
        <v>85485</v>
      </c>
      <c r="W32" s="207">
        <f t="shared" si="2"/>
        <v>9.240720594256302</v>
      </c>
      <c r="X32" s="8"/>
      <c r="Y32" s="8"/>
    </row>
    <row r="33" spans="1:25" s="10" customFormat="1" ht="18">
      <c r="A33" s="113">
        <v>29</v>
      </c>
      <c r="B33" s="174" t="s">
        <v>10</v>
      </c>
      <c r="C33" s="127">
        <v>39388</v>
      </c>
      <c r="D33" s="134" t="s">
        <v>88</v>
      </c>
      <c r="E33" s="141" t="s">
        <v>44</v>
      </c>
      <c r="F33" s="143">
        <v>17</v>
      </c>
      <c r="G33" s="143">
        <v>15</v>
      </c>
      <c r="H33" s="143">
        <v>5</v>
      </c>
      <c r="I33" s="197">
        <v>470</v>
      </c>
      <c r="J33" s="135">
        <v>94</v>
      </c>
      <c r="K33" s="197">
        <v>1443</v>
      </c>
      <c r="L33" s="135">
        <v>194</v>
      </c>
      <c r="M33" s="197">
        <v>1755</v>
      </c>
      <c r="N33" s="135">
        <v>243</v>
      </c>
      <c r="O33" s="197">
        <f>SUM(I33+K33+M33)</f>
        <v>3668</v>
      </c>
      <c r="P33" s="135">
        <f>J33+L33+N33</f>
        <v>531</v>
      </c>
      <c r="Q33" s="135">
        <f>+P33/G33</f>
        <v>35.4</v>
      </c>
      <c r="R33" s="167">
        <f>+O33/P33</f>
        <v>6.907721280602637</v>
      </c>
      <c r="S33" s="197">
        <v>0</v>
      </c>
      <c r="T33" s="131">
        <f t="shared" si="0"/>
      </c>
      <c r="U33" s="197">
        <v>119920.5</v>
      </c>
      <c r="V33" s="135">
        <v>11676</v>
      </c>
      <c r="W33" s="209">
        <f t="shared" si="2"/>
        <v>10.27068345323741</v>
      </c>
      <c r="X33" s="8"/>
      <c r="Y33" s="8"/>
    </row>
    <row r="34" spans="1:25" s="10" customFormat="1" ht="18">
      <c r="A34" s="113">
        <v>30</v>
      </c>
      <c r="B34" s="172" t="s">
        <v>79</v>
      </c>
      <c r="C34" s="133">
        <v>39409</v>
      </c>
      <c r="D34" s="138" t="s">
        <v>43</v>
      </c>
      <c r="E34" s="134" t="s">
        <v>26</v>
      </c>
      <c r="F34" s="192">
        <v>13</v>
      </c>
      <c r="G34" s="192">
        <v>13</v>
      </c>
      <c r="H34" s="192">
        <v>2</v>
      </c>
      <c r="I34" s="189">
        <v>705</v>
      </c>
      <c r="J34" s="190">
        <v>90</v>
      </c>
      <c r="K34" s="189">
        <v>1118.5</v>
      </c>
      <c r="L34" s="190">
        <v>126</v>
      </c>
      <c r="M34" s="189">
        <v>1338.5</v>
      </c>
      <c r="N34" s="190">
        <v>146</v>
      </c>
      <c r="O34" s="189">
        <f>SUM(I34+K34+M34)</f>
        <v>3162</v>
      </c>
      <c r="P34" s="190">
        <f>SUM(J34+L34+N34)</f>
        <v>362</v>
      </c>
      <c r="Q34" s="135">
        <f>+P34/G34</f>
        <v>27.846153846153847</v>
      </c>
      <c r="R34" s="167">
        <f>+O34/P34</f>
        <v>8.734806629834255</v>
      </c>
      <c r="S34" s="189">
        <v>6853.5</v>
      </c>
      <c r="T34" s="131">
        <f t="shared" si="0"/>
        <v>-0.5386298971328518</v>
      </c>
      <c r="U34" s="189">
        <v>15526</v>
      </c>
      <c r="V34" s="190">
        <v>1761</v>
      </c>
      <c r="W34" s="209">
        <f t="shared" si="2"/>
        <v>8.816581487791028</v>
      </c>
      <c r="X34" s="8"/>
      <c r="Y34" s="8"/>
    </row>
    <row r="35" spans="1:25" s="10" customFormat="1" ht="18">
      <c r="A35" s="113">
        <v>31</v>
      </c>
      <c r="B35" s="172" t="s">
        <v>53</v>
      </c>
      <c r="C35" s="133">
        <v>39381</v>
      </c>
      <c r="D35" s="134" t="s">
        <v>133</v>
      </c>
      <c r="E35" s="134" t="s">
        <v>89</v>
      </c>
      <c r="F35" s="137">
        <v>45</v>
      </c>
      <c r="G35" s="137">
        <v>10</v>
      </c>
      <c r="H35" s="137">
        <v>6</v>
      </c>
      <c r="I35" s="189">
        <v>616</v>
      </c>
      <c r="J35" s="190">
        <v>105</v>
      </c>
      <c r="K35" s="189">
        <v>1293</v>
      </c>
      <c r="L35" s="190">
        <v>226</v>
      </c>
      <c r="M35" s="189">
        <v>1203</v>
      </c>
      <c r="N35" s="190">
        <v>202</v>
      </c>
      <c r="O35" s="189">
        <f>+M35+K35+I35</f>
        <v>3112</v>
      </c>
      <c r="P35" s="190">
        <f>+N35+L35+J35</f>
        <v>533</v>
      </c>
      <c r="Q35" s="190">
        <f>+P35/G35</f>
        <v>53.3</v>
      </c>
      <c r="R35" s="191">
        <f>+O35/P35</f>
        <v>5.838649155722327</v>
      </c>
      <c r="S35" s="189">
        <v>9927</v>
      </c>
      <c r="T35" s="131">
        <f t="shared" si="0"/>
        <v>-0.6865115341996575</v>
      </c>
      <c r="U35" s="189">
        <v>641133</v>
      </c>
      <c r="V35" s="190">
        <v>66448</v>
      </c>
      <c r="W35" s="208">
        <f>+U35/V35</f>
        <v>9.648642547555983</v>
      </c>
      <c r="X35" s="8"/>
      <c r="Y35" s="8"/>
    </row>
    <row r="36" spans="1:25" s="10" customFormat="1" ht="18">
      <c r="A36" s="113">
        <v>32</v>
      </c>
      <c r="B36" s="172" t="s">
        <v>54</v>
      </c>
      <c r="C36" s="133">
        <v>39381</v>
      </c>
      <c r="D36" s="134" t="s">
        <v>101</v>
      </c>
      <c r="E36" s="134" t="s">
        <v>55</v>
      </c>
      <c r="F36" s="137">
        <v>11</v>
      </c>
      <c r="G36" s="137">
        <v>7</v>
      </c>
      <c r="H36" s="137">
        <v>6</v>
      </c>
      <c r="I36" s="186">
        <v>561</v>
      </c>
      <c r="J36" s="129">
        <v>79</v>
      </c>
      <c r="K36" s="186">
        <v>1040</v>
      </c>
      <c r="L36" s="129">
        <v>150</v>
      </c>
      <c r="M36" s="186">
        <v>932</v>
      </c>
      <c r="N36" s="129">
        <v>132</v>
      </c>
      <c r="O36" s="187">
        <f>I36+K36+M36</f>
        <v>2533</v>
      </c>
      <c r="P36" s="188">
        <f>J36+L36+N36</f>
        <v>361</v>
      </c>
      <c r="Q36" s="135">
        <f>+P36/G36</f>
        <v>51.57142857142857</v>
      </c>
      <c r="R36" s="167">
        <f>+O36/P36</f>
        <v>7.016620498614959</v>
      </c>
      <c r="S36" s="197">
        <v>3456</v>
      </c>
      <c r="T36" s="131">
        <f t="shared" si="0"/>
        <v>-0.26707175925925924</v>
      </c>
      <c r="U36" s="201">
        <v>191291.2</v>
      </c>
      <c r="V36" s="132">
        <v>19913</v>
      </c>
      <c r="W36" s="209">
        <f>U36/V36</f>
        <v>9.60634761211269</v>
      </c>
      <c r="X36" s="8"/>
      <c r="Y36" s="8"/>
    </row>
    <row r="37" spans="1:25" s="10" customFormat="1" ht="18">
      <c r="A37" s="113">
        <v>33</v>
      </c>
      <c r="B37" s="172" t="s">
        <v>68</v>
      </c>
      <c r="C37" s="133">
        <v>39388</v>
      </c>
      <c r="D37" s="134" t="s">
        <v>43</v>
      </c>
      <c r="E37" s="134" t="s">
        <v>69</v>
      </c>
      <c r="F37" s="192">
        <v>22</v>
      </c>
      <c r="G37" s="192">
        <v>17</v>
      </c>
      <c r="H37" s="192">
        <v>5</v>
      </c>
      <c r="I37" s="189">
        <v>592</v>
      </c>
      <c r="J37" s="190">
        <v>106</v>
      </c>
      <c r="K37" s="189">
        <v>1037.5</v>
      </c>
      <c r="L37" s="190">
        <v>168</v>
      </c>
      <c r="M37" s="189">
        <v>887</v>
      </c>
      <c r="N37" s="190">
        <v>133</v>
      </c>
      <c r="O37" s="189">
        <f>SUM(I37+K37+M37)</f>
        <v>2516.5</v>
      </c>
      <c r="P37" s="190">
        <f>SUM(J37+L37+N37)</f>
        <v>407</v>
      </c>
      <c r="Q37" s="135">
        <f>+P37/G37</f>
        <v>23.941176470588236</v>
      </c>
      <c r="R37" s="167">
        <f>+O37/P37</f>
        <v>6.183046683046683</v>
      </c>
      <c r="S37" s="189">
        <v>1157</v>
      </c>
      <c r="T37" s="131">
        <f aca="true" t="shared" si="3" ref="T37:T68">IF(S37&lt;&gt;0,-(S37-O37)/S37,"")</f>
        <v>1.1750216076058773</v>
      </c>
      <c r="U37" s="189">
        <v>51799</v>
      </c>
      <c r="V37" s="190">
        <v>5719</v>
      </c>
      <c r="W37" s="209">
        <f>U37/V37</f>
        <v>9.05735268403567</v>
      </c>
      <c r="X37" s="8"/>
      <c r="Y37" s="8"/>
    </row>
    <row r="38" spans="1:25" s="10" customFormat="1" ht="18">
      <c r="A38" s="113">
        <v>34</v>
      </c>
      <c r="B38" s="175" t="s">
        <v>66</v>
      </c>
      <c r="C38" s="145">
        <v>39388</v>
      </c>
      <c r="D38" s="144" t="s">
        <v>90</v>
      </c>
      <c r="E38" s="144" t="s">
        <v>67</v>
      </c>
      <c r="F38" s="146">
        <v>70</v>
      </c>
      <c r="G38" s="147">
        <v>15</v>
      </c>
      <c r="H38" s="147">
        <v>5</v>
      </c>
      <c r="I38" s="199">
        <v>387</v>
      </c>
      <c r="J38" s="148">
        <v>77</v>
      </c>
      <c r="K38" s="199">
        <v>911</v>
      </c>
      <c r="L38" s="148">
        <v>172</v>
      </c>
      <c r="M38" s="199">
        <v>1015</v>
      </c>
      <c r="N38" s="148">
        <v>192</v>
      </c>
      <c r="O38" s="199">
        <f>M38+K38+I38</f>
        <v>2313</v>
      </c>
      <c r="P38" s="148">
        <f>+J38+L38+N38</f>
        <v>441</v>
      </c>
      <c r="Q38" s="148">
        <f>P38/G38</f>
        <v>29.4</v>
      </c>
      <c r="R38" s="169">
        <f>O38/P38</f>
        <v>5.244897959183674</v>
      </c>
      <c r="S38" s="199">
        <v>4440</v>
      </c>
      <c r="T38" s="131">
        <f t="shared" si="3"/>
        <v>-0.47905405405405405</v>
      </c>
      <c r="U38" s="199">
        <v>179575</v>
      </c>
      <c r="V38" s="148">
        <v>25126</v>
      </c>
      <c r="W38" s="210">
        <f>+U38/V38</f>
        <v>7.146979224707474</v>
      </c>
      <c r="X38" s="8"/>
      <c r="Y38" s="8"/>
    </row>
    <row r="39" spans="1:25" s="10" customFormat="1" ht="18">
      <c r="A39" s="113">
        <v>35</v>
      </c>
      <c r="B39" s="173" t="s">
        <v>105</v>
      </c>
      <c r="C39" s="127">
        <v>39360</v>
      </c>
      <c r="D39" s="136" t="s">
        <v>124</v>
      </c>
      <c r="E39" s="126" t="s">
        <v>125</v>
      </c>
      <c r="F39" s="128">
        <v>73</v>
      </c>
      <c r="G39" s="128">
        <v>3</v>
      </c>
      <c r="H39" s="128">
        <v>9</v>
      </c>
      <c r="I39" s="186">
        <v>501</v>
      </c>
      <c r="J39" s="129">
        <v>173</v>
      </c>
      <c r="K39" s="186">
        <v>877</v>
      </c>
      <c r="L39" s="129">
        <v>402</v>
      </c>
      <c r="M39" s="186">
        <v>832</v>
      </c>
      <c r="N39" s="129">
        <v>373</v>
      </c>
      <c r="O39" s="187">
        <f>+I39+K39+M39</f>
        <v>2210</v>
      </c>
      <c r="P39" s="188">
        <f>+J39+L39+N39</f>
        <v>948</v>
      </c>
      <c r="Q39" s="130">
        <f>IF(O39&lt;&gt;0,P39/G39,"")</f>
        <v>316</v>
      </c>
      <c r="R39" s="166">
        <f>IF(O39&lt;&gt;0,O39/P39,"")</f>
        <v>2.331223628691983</v>
      </c>
      <c r="S39" s="186">
        <v>125</v>
      </c>
      <c r="T39" s="131">
        <f t="shared" si="3"/>
        <v>16.68</v>
      </c>
      <c r="U39" s="186">
        <v>900844</v>
      </c>
      <c r="V39" s="129">
        <v>99430</v>
      </c>
      <c r="W39" s="207">
        <f>U39/V39</f>
        <v>9.060082470079452</v>
      </c>
      <c r="X39" s="8"/>
      <c r="Y39" s="8"/>
    </row>
    <row r="40" spans="1:25" s="10" customFormat="1" ht="18">
      <c r="A40" s="113">
        <v>36</v>
      </c>
      <c r="B40" s="173" t="s">
        <v>113</v>
      </c>
      <c r="C40" s="127">
        <v>39374</v>
      </c>
      <c r="D40" s="126" t="s">
        <v>45</v>
      </c>
      <c r="E40" s="126" t="s">
        <v>114</v>
      </c>
      <c r="F40" s="128">
        <v>86</v>
      </c>
      <c r="G40" s="128">
        <v>9</v>
      </c>
      <c r="H40" s="128">
        <v>7</v>
      </c>
      <c r="I40" s="186">
        <v>425</v>
      </c>
      <c r="J40" s="129">
        <v>92</v>
      </c>
      <c r="K40" s="186">
        <v>730</v>
      </c>
      <c r="L40" s="129">
        <v>152</v>
      </c>
      <c r="M40" s="186">
        <v>845</v>
      </c>
      <c r="N40" s="129">
        <v>184</v>
      </c>
      <c r="O40" s="187">
        <f>I40+K40+M40</f>
        <v>2000</v>
      </c>
      <c r="P40" s="188">
        <f>J40+L40+N40</f>
        <v>428</v>
      </c>
      <c r="Q40" s="130">
        <f>IF(O40&lt;&gt;0,P40/G40,"")</f>
        <v>47.55555555555556</v>
      </c>
      <c r="R40" s="166">
        <f>IF(O40&lt;&gt;0,O40/P40,"")</f>
        <v>4.672897196261682</v>
      </c>
      <c r="S40" s="186">
        <v>1821</v>
      </c>
      <c r="T40" s="131">
        <f t="shared" si="3"/>
        <v>0.09829763866007687</v>
      </c>
      <c r="U40" s="187">
        <f>185051.5+84231+27379+18729.5+8269+2951+2000</f>
        <v>328611</v>
      </c>
      <c r="V40" s="132">
        <f>23718+11537+4227+3218+1653+601+428</f>
        <v>45382</v>
      </c>
      <c r="W40" s="212">
        <f>IF(U40&lt;&gt;0,U40/V40,"")</f>
        <v>7.240998633819576</v>
      </c>
      <c r="X40" s="8"/>
      <c r="Y40" s="8"/>
    </row>
    <row r="41" spans="1:25" s="10" customFormat="1" ht="18">
      <c r="A41" s="113">
        <v>37</v>
      </c>
      <c r="B41" s="172" t="s">
        <v>93</v>
      </c>
      <c r="C41" s="133">
        <v>39318</v>
      </c>
      <c r="D41" s="134" t="s">
        <v>133</v>
      </c>
      <c r="E41" s="134" t="s">
        <v>134</v>
      </c>
      <c r="F41" s="137">
        <v>116</v>
      </c>
      <c r="G41" s="137">
        <v>7</v>
      </c>
      <c r="H41" s="137">
        <v>15</v>
      </c>
      <c r="I41" s="189">
        <v>359</v>
      </c>
      <c r="J41" s="190">
        <v>63</v>
      </c>
      <c r="K41" s="189">
        <v>704</v>
      </c>
      <c r="L41" s="190">
        <v>95</v>
      </c>
      <c r="M41" s="189">
        <v>615</v>
      </c>
      <c r="N41" s="190">
        <v>96</v>
      </c>
      <c r="O41" s="189">
        <f>+M41+K41+I41</f>
        <v>1678</v>
      </c>
      <c r="P41" s="190">
        <f>+N41+L41+J41</f>
        <v>254</v>
      </c>
      <c r="Q41" s="190">
        <f>+P41/G41</f>
        <v>36.285714285714285</v>
      </c>
      <c r="R41" s="191">
        <f>+O41/P41</f>
        <v>6.606299212598425</v>
      </c>
      <c r="S41" s="189">
        <v>1313</v>
      </c>
      <c r="T41" s="131">
        <f t="shared" si="3"/>
        <v>0.277989337395278</v>
      </c>
      <c r="U41" s="189">
        <v>2637664</v>
      </c>
      <c r="V41" s="190">
        <v>328220</v>
      </c>
      <c r="W41" s="208">
        <f>+U41/V41</f>
        <v>8.036268356590092</v>
      </c>
      <c r="X41" s="8"/>
      <c r="Y41" s="8"/>
    </row>
    <row r="42" spans="1:25" s="10" customFormat="1" ht="18">
      <c r="A42" s="113">
        <v>38</v>
      </c>
      <c r="B42" s="172" t="s">
        <v>96</v>
      </c>
      <c r="C42" s="145">
        <v>39339</v>
      </c>
      <c r="D42" s="144" t="s">
        <v>90</v>
      </c>
      <c r="E42" s="144" t="s">
        <v>27</v>
      </c>
      <c r="F42" s="146">
        <v>79</v>
      </c>
      <c r="G42" s="147">
        <v>10</v>
      </c>
      <c r="H42" s="147">
        <v>12</v>
      </c>
      <c r="I42" s="199">
        <v>278</v>
      </c>
      <c r="J42" s="148">
        <v>80</v>
      </c>
      <c r="K42" s="199">
        <v>659</v>
      </c>
      <c r="L42" s="148">
        <v>155</v>
      </c>
      <c r="M42" s="199">
        <v>727</v>
      </c>
      <c r="N42" s="148">
        <v>162</v>
      </c>
      <c r="O42" s="199">
        <f>+M42+K42+I42</f>
        <v>1664</v>
      </c>
      <c r="P42" s="148">
        <f>N42+L42+J42</f>
        <v>397</v>
      </c>
      <c r="Q42" s="148">
        <f>P42/G42</f>
        <v>39.7</v>
      </c>
      <c r="R42" s="169">
        <f>O42/P42</f>
        <v>4.1914357682619645</v>
      </c>
      <c r="S42" s="199">
        <v>2374</v>
      </c>
      <c r="T42" s="131">
        <f t="shared" si="3"/>
        <v>-0.2990732940185341</v>
      </c>
      <c r="U42" s="199">
        <v>301377</v>
      </c>
      <c r="V42" s="148">
        <v>47157</v>
      </c>
      <c r="W42" s="210">
        <f>+U42/V42</f>
        <v>6.390928176092626</v>
      </c>
      <c r="X42" s="8"/>
      <c r="Y42" s="8"/>
    </row>
    <row r="43" spans="1:25" s="10" customFormat="1" ht="18">
      <c r="A43" s="113">
        <v>39</v>
      </c>
      <c r="B43" s="172" t="s">
        <v>80</v>
      </c>
      <c r="C43" s="133">
        <v>39409</v>
      </c>
      <c r="D43" s="134" t="s">
        <v>101</v>
      </c>
      <c r="E43" s="134" t="s">
        <v>81</v>
      </c>
      <c r="F43" s="137">
        <v>1</v>
      </c>
      <c r="G43" s="137">
        <v>1</v>
      </c>
      <c r="H43" s="137">
        <v>2</v>
      </c>
      <c r="I43" s="186">
        <v>284</v>
      </c>
      <c r="J43" s="129">
        <v>32</v>
      </c>
      <c r="K43" s="186">
        <v>428</v>
      </c>
      <c r="L43" s="129">
        <v>48</v>
      </c>
      <c r="M43" s="186">
        <v>638</v>
      </c>
      <c r="N43" s="129">
        <v>74</v>
      </c>
      <c r="O43" s="187">
        <f>I43+K43+M43</f>
        <v>1350</v>
      </c>
      <c r="P43" s="188">
        <f>J43+L43+N43</f>
        <v>154</v>
      </c>
      <c r="Q43" s="135">
        <f>+P43/G43</f>
        <v>154</v>
      </c>
      <c r="R43" s="167">
        <f>+O43/P43</f>
        <v>8.766233766233766</v>
      </c>
      <c r="S43" s="197">
        <v>2466</v>
      </c>
      <c r="T43" s="131">
        <f t="shared" si="3"/>
        <v>-0.45255474452554745</v>
      </c>
      <c r="U43" s="201">
        <v>8530</v>
      </c>
      <c r="V43" s="132">
        <v>1438</v>
      </c>
      <c r="W43" s="209">
        <f>U43/V43</f>
        <v>5.931849791376912</v>
      </c>
      <c r="X43" s="8"/>
      <c r="Y43" s="8"/>
    </row>
    <row r="44" spans="1:25" s="10" customFormat="1" ht="18">
      <c r="A44" s="113">
        <v>40</v>
      </c>
      <c r="B44" s="172" t="s">
        <v>28</v>
      </c>
      <c r="C44" s="133">
        <v>39262</v>
      </c>
      <c r="D44" s="202" t="s">
        <v>43</v>
      </c>
      <c r="E44" s="134" t="s">
        <v>85</v>
      </c>
      <c r="F44" s="192">
        <v>78</v>
      </c>
      <c r="G44" s="192">
        <v>1</v>
      </c>
      <c r="H44" s="192">
        <v>18</v>
      </c>
      <c r="I44" s="189">
        <v>288</v>
      </c>
      <c r="J44" s="190">
        <v>72</v>
      </c>
      <c r="K44" s="189">
        <v>400</v>
      </c>
      <c r="L44" s="190">
        <v>100</v>
      </c>
      <c r="M44" s="189">
        <v>500</v>
      </c>
      <c r="N44" s="190">
        <v>125</v>
      </c>
      <c r="O44" s="189">
        <f>I44+K44+M44</f>
        <v>1188</v>
      </c>
      <c r="P44" s="190">
        <f>J44+L44+N44</f>
        <v>297</v>
      </c>
      <c r="Q44" s="135">
        <f>+P44/G44</f>
        <v>297</v>
      </c>
      <c r="R44" s="167">
        <f>+O44/P44</f>
        <v>4</v>
      </c>
      <c r="S44" s="189">
        <v>0</v>
      </c>
      <c r="T44" s="131">
        <f t="shared" si="3"/>
      </c>
      <c r="U44" s="193">
        <v>1780777</v>
      </c>
      <c r="V44" s="194">
        <v>227927</v>
      </c>
      <c r="W44" s="209">
        <f>U44/V44</f>
        <v>7.81292694590812</v>
      </c>
      <c r="X44" s="8"/>
      <c r="Y44" s="8"/>
    </row>
    <row r="45" spans="1:25" s="10" customFormat="1" ht="18">
      <c r="A45" s="113">
        <v>41</v>
      </c>
      <c r="B45" s="175" t="s">
        <v>108</v>
      </c>
      <c r="C45" s="145">
        <v>39367</v>
      </c>
      <c r="D45" s="144" t="s">
        <v>90</v>
      </c>
      <c r="E45" s="144" t="s">
        <v>29</v>
      </c>
      <c r="F45" s="146">
        <v>148</v>
      </c>
      <c r="G45" s="147">
        <v>3</v>
      </c>
      <c r="H45" s="147">
        <v>8</v>
      </c>
      <c r="I45" s="199">
        <v>309.75</v>
      </c>
      <c r="J45" s="148">
        <v>59</v>
      </c>
      <c r="K45" s="199">
        <v>401.25</v>
      </c>
      <c r="L45" s="148">
        <v>74</v>
      </c>
      <c r="M45" s="199">
        <v>459</v>
      </c>
      <c r="N45" s="148">
        <v>82</v>
      </c>
      <c r="O45" s="199">
        <f>M45+K45+I45</f>
        <v>1170</v>
      </c>
      <c r="P45" s="148">
        <f>+J45+L45+N45</f>
        <v>215</v>
      </c>
      <c r="Q45" s="148">
        <f>P45/G45</f>
        <v>71.66666666666667</v>
      </c>
      <c r="R45" s="169">
        <f>O45/P45</f>
        <v>5.441860465116279</v>
      </c>
      <c r="S45" s="199">
        <v>5037</v>
      </c>
      <c r="T45" s="131">
        <f t="shared" si="3"/>
        <v>-0.7677188802858844</v>
      </c>
      <c r="U45" s="199">
        <v>1157264.22</v>
      </c>
      <c r="V45" s="148">
        <v>161807</v>
      </c>
      <c r="W45" s="210">
        <f>+U45/V45</f>
        <v>7.152127040239297</v>
      </c>
      <c r="X45" s="8"/>
      <c r="Y45" s="8"/>
    </row>
    <row r="46" spans="1:25" s="10" customFormat="1" ht="18">
      <c r="A46" s="113">
        <v>42</v>
      </c>
      <c r="B46" s="174" t="s">
        <v>110</v>
      </c>
      <c r="C46" s="127">
        <v>39367</v>
      </c>
      <c r="D46" s="138" t="s">
        <v>38</v>
      </c>
      <c r="E46" s="138" t="s">
        <v>56</v>
      </c>
      <c r="F46" s="139">
        <v>30</v>
      </c>
      <c r="G46" s="139">
        <v>4</v>
      </c>
      <c r="H46" s="139">
        <v>8</v>
      </c>
      <c r="I46" s="200">
        <v>281</v>
      </c>
      <c r="J46" s="140">
        <v>80</v>
      </c>
      <c r="K46" s="200">
        <v>310</v>
      </c>
      <c r="L46" s="140">
        <v>91</v>
      </c>
      <c r="M46" s="200">
        <v>259</v>
      </c>
      <c r="N46" s="140">
        <v>73</v>
      </c>
      <c r="O46" s="200">
        <f>I46+K46+M46</f>
        <v>850</v>
      </c>
      <c r="P46" s="140">
        <f>J46+L46+N46</f>
        <v>244</v>
      </c>
      <c r="Q46" s="140">
        <f>+P46/G46</f>
        <v>61</v>
      </c>
      <c r="R46" s="168">
        <f>+O46/P46</f>
        <v>3.4836065573770494</v>
      </c>
      <c r="S46" s="200">
        <v>289</v>
      </c>
      <c r="T46" s="131">
        <f t="shared" si="3"/>
        <v>1.9411764705882353</v>
      </c>
      <c r="U46" s="200">
        <v>156724.55</v>
      </c>
      <c r="V46" s="140">
        <v>21485</v>
      </c>
      <c r="W46" s="213">
        <f>U46/V46</f>
        <v>7.2946032115429364</v>
      </c>
      <c r="X46" s="8"/>
      <c r="Y46" s="8"/>
    </row>
    <row r="47" spans="1:25" s="10" customFormat="1" ht="18">
      <c r="A47" s="113">
        <v>43</v>
      </c>
      <c r="B47" s="173" t="s">
        <v>11</v>
      </c>
      <c r="C47" s="149">
        <v>39353</v>
      </c>
      <c r="D47" s="150" t="s">
        <v>57</v>
      </c>
      <c r="E47" s="150" t="s">
        <v>12</v>
      </c>
      <c r="F47" s="139">
        <v>10</v>
      </c>
      <c r="G47" s="139">
        <v>3</v>
      </c>
      <c r="H47" s="139">
        <v>10</v>
      </c>
      <c r="I47" s="200">
        <v>240</v>
      </c>
      <c r="J47" s="140">
        <v>48</v>
      </c>
      <c r="K47" s="200">
        <v>245</v>
      </c>
      <c r="L47" s="140">
        <v>49</v>
      </c>
      <c r="M47" s="200">
        <v>264</v>
      </c>
      <c r="N47" s="140">
        <v>52</v>
      </c>
      <c r="O47" s="200">
        <f>M47+K47+I47</f>
        <v>749</v>
      </c>
      <c r="P47" s="140">
        <f>J47+L47+N47</f>
        <v>149</v>
      </c>
      <c r="Q47" s="140">
        <f>P47/G47</f>
        <v>49.666666666666664</v>
      </c>
      <c r="R47" s="168">
        <f>O47/P47</f>
        <v>5.026845637583893</v>
      </c>
      <c r="S47" s="200">
        <v>118</v>
      </c>
      <c r="T47" s="131">
        <f t="shared" si="3"/>
        <v>5.3474576271186445</v>
      </c>
      <c r="U47" s="200">
        <v>57379</v>
      </c>
      <c r="V47" s="140">
        <v>6153</v>
      </c>
      <c r="W47" s="213">
        <f>U47/V47</f>
        <v>9.325369738339022</v>
      </c>
      <c r="X47" s="8"/>
      <c r="Y47" s="8"/>
    </row>
    <row r="48" spans="1:25" s="10" customFormat="1" ht="18">
      <c r="A48" s="113">
        <v>44</v>
      </c>
      <c r="B48" s="172" t="s">
        <v>30</v>
      </c>
      <c r="C48" s="133">
        <v>39318</v>
      </c>
      <c r="D48" s="134" t="s">
        <v>101</v>
      </c>
      <c r="E48" s="134" t="s">
        <v>31</v>
      </c>
      <c r="F48" s="137">
        <v>8</v>
      </c>
      <c r="G48" s="137">
        <v>2</v>
      </c>
      <c r="H48" s="137">
        <v>14</v>
      </c>
      <c r="I48" s="186">
        <v>163</v>
      </c>
      <c r="J48" s="129">
        <v>35</v>
      </c>
      <c r="K48" s="186">
        <v>241</v>
      </c>
      <c r="L48" s="129">
        <v>51</v>
      </c>
      <c r="M48" s="186">
        <v>249</v>
      </c>
      <c r="N48" s="129">
        <v>52</v>
      </c>
      <c r="O48" s="187">
        <f>I48+K48+M48</f>
        <v>653</v>
      </c>
      <c r="P48" s="188">
        <f>J48+L48+N48</f>
        <v>138</v>
      </c>
      <c r="Q48" s="135">
        <f>+P48/G48</f>
        <v>69</v>
      </c>
      <c r="R48" s="167">
        <f>+O48/P48</f>
        <v>4.731884057971015</v>
      </c>
      <c r="S48" s="197">
        <v>0</v>
      </c>
      <c r="T48" s="131">
        <f t="shared" si="3"/>
      </c>
      <c r="U48" s="201">
        <v>133870.5</v>
      </c>
      <c r="V48" s="132">
        <v>14216</v>
      </c>
      <c r="W48" s="209">
        <f>U48/V48</f>
        <v>9.416889420371412</v>
      </c>
      <c r="X48" s="8"/>
      <c r="Y48" s="8"/>
    </row>
    <row r="49" spans="1:25" s="10" customFormat="1" ht="18">
      <c r="A49" s="113">
        <v>45</v>
      </c>
      <c r="B49" s="175" t="s">
        <v>32</v>
      </c>
      <c r="C49" s="145">
        <v>39206</v>
      </c>
      <c r="D49" s="144" t="s">
        <v>90</v>
      </c>
      <c r="E49" s="144" t="s">
        <v>33</v>
      </c>
      <c r="F49" s="146">
        <v>81</v>
      </c>
      <c r="G49" s="198">
        <v>2</v>
      </c>
      <c r="H49" s="147">
        <v>23</v>
      </c>
      <c r="I49" s="199">
        <v>200</v>
      </c>
      <c r="J49" s="148">
        <v>67</v>
      </c>
      <c r="K49" s="199">
        <v>215</v>
      </c>
      <c r="L49" s="148">
        <v>70</v>
      </c>
      <c r="M49" s="199">
        <v>225</v>
      </c>
      <c r="N49" s="148">
        <v>72</v>
      </c>
      <c r="O49" s="199">
        <f>M49+K49+I49</f>
        <v>640</v>
      </c>
      <c r="P49" s="148">
        <f>+J49+L49+N49</f>
        <v>209</v>
      </c>
      <c r="Q49" s="148">
        <f>P49/G49</f>
        <v>104.5</v>
      </c>
      <c r="R49" s="169">
        <f>O49/P49</f>
        <v>3.062200956937799</v>
      </c>
      <c r="S49" s="199"/>
      <c r="T49" s="131">
        <f t="shared" si="3"/>
      </c>
      <c r="U49" s="199">
        <v>307782.5</v>
      </c>
      <c r="V49" s="148">
        <v>51015.666666666664</v>
      </c>
      <c r="W49" s="210">
        <f>+U49/V49</f>
        <v>6.033097675877345</v>
      </c>
      <c r="X49" s="8"/>
      <c r="Y49" s="8"/>
    </row>
    <row r="50" spans="1:25" s="10" customFormat="1" ht="18">
      <c r="A50" s="113">
        <v>46</v>
      </c>
      <c r="B50" s="174" t="s">
        <v>1</v>
      </c>
      <c r="C50" s="127">
        <v>39269</v>
      </c>
      <c r="D50" s="134" t="s">
        <v>88</v>
      </c>
      <c r="E50" s="134" t="s">
        <v>88</v>
      </c>
      <c r="F50" s="143">
        <v>10</v>
      </c>
      <c r="G50" s="143">
        <v>2</v>
      </c>
      <c r="H50" s="143">
        <v>20</v>
      </c>
      <c r="I50" s="197">
        <v>157</v>
      </c>
      <c r="J50" s="135">
        <v>27</v>
      </c>
      <c r="K50" s="197">
        <v>219</v>
      </c>
      <c r="L50" s="135">
        <v>39</v>
      </c>
      <c r="M50" s="197">
        <v>247</v>
      </c>
      <c r="N50" s="135">
        <v>43</v>
      </c>
      <c r="O50" s="197">
        <f>I50+K50+M50</f>
        <v>623</v>
      </c>
      <c r="P50" s="135">
        <f>J50+L50+N50</f>
        <v>109</v>
      </c>
      <c r="Q50" s="135">
        <f>+P50/G50</f>
        <v>54.5</v>
      </c>
      <c r="R50" s="167">
        <f>+O50/P50</f>
        <v>5.715596330275229</v>
      </c>
      <c r="S50" s="197">
        <v>0</v>
      </c>
      <c r="T50" s="131">
        <f t="shared" si="3"/>
      </c>
      <c r="U50" s="197">
        <v>200236.19</v>
      </c>
      <c r="V50" s="135">
        <v>29827</v>
      </c>
      <c r="W50" s="209">
        <f>U50/V50</f>
        <v>6.713252757568646</v>
      </c>
      <c r="X50" s="8"/>
      <c r="Y50" s="8"/>
    </row>
    <row r="51" spans="1:25" s="10" customFormat="1" ht="18">
      <c r="A51" s="113">
        <v>47</v>
      </c>
      <c r="B51" s="173" t="s">
        <v>92</v>
      </c>
      <c r="C51" s="127">
        <v>39297</v>
      </c>
      <c r="D51" s="136" t="s">
        <v>124</v>
      </c>
      <c r="E51" s="126" t="s">
        <v>86</v>
      </c>
      <c r="F51" s="128">
        <v>51</v>
      </c>
      <c r="G51" s="128">
        <v>4</v>
      </c>
      <c r="H51" s="128">
        <v>18</v>
      </c>
      <c r="I51" s="186">
        <v>290</v>
      </c>
      <c r="J51" s="129">
        <v>59</v>
      </c>
      <c r="K51" s="186">
        <v>97</v>
      </c>
      <c r="L51" s="129">
        <v>20</v>
      </c>
      <c r="M51" s="186">
        <v>125</v>
      </c>
      <c r="N51" s="129">
        <v>24</v>
      </c>
      <c r="O51" s="187">
        <f>+I51+K51+M51</f>
        <v>512</v>
      </c>
      <c r="P51" s="188">
        <f>+J51+L51+N51</f>
        <v>103</v>
      </c>
      <c r="Q51" s="130">
        <f>IF(O51&lt;&gt;0,P51/G51,"")</f>
        <v>25.75</v>
      </c>
      <c r="R51" s="166">
        <f>IF(O51&lt;&gt;0,O51/P51,"")</f>
        <v>4.970873786407767</v>
      </c>
      <c r="S51" s="186">
        <v>725</v>
      </c>
      <c r="T51" s="131">
        <f t="shared" si="3"/>
        <v>-0.29379310344827586</v>
      </c>
      <c r="U51" s="186">
        <v>720459</v>
      </c>
      <c r="V51" s="129">
        <v>90954</v>
      </c>
      <c r="W51" s="207">
        <f>U51/V51</f>
        <v>7.921135958836335</v>
      </c>
      <c r="X51" s="8"/>
      <c r="Y51" s="8"/>
    </row>
    <row r="52" spans="1:25" s="10" customFormat="1" ht="18">
      <c r="A52" s="113">
        <v>48</v>
      </c>
      <c r="B52" s="172" t="s">
        <v>34</v>
      </c>
      <c r="C52" s="133">
        <v>39360</v>
      </c>
      <c r="D52" s="134" t="s">
        <v>133</v>
      </c>
      <c r="E52" s="134" t="s">
        <v>42</v>
      </c>
      <c r="F52" s="137">
        <v>112</v>
      </c>
      <c r="G52" s="137">
        <v>1</v>
      </c>
      <c r="H52" s="137">
        <v>9</v>
      </c>
      <c r="I52" s="189">
        <v>67</v>
      </c>
      <c r="J52" s="190">
        <v>13</v>
      </c>
      <c r="K52" s="189">
        <v>173</v>
      </c>
      <c r="L52" s="190">
        <v>34</v>
      </c>
      <c r="M52" s="189">
        <v>176</v>
      </c>
      <c r="N52" s="190">
        <v>33</v>
      </c>
      <c r="O52" s="189">
        <f>+M52+K52+I52</f>
        <v>416</v>
      </c>
      <c r="P52" s="190">
        <f>+N52+L52+J52</f>
        <v>80</v>
      </c>
      <c r="Q52" s="190">
        <f>+P52/G52</f>
        <v>80</v>
      </c>
      <c r="R52" s="191">
        <f>+O52/P52</f>
        <v>5.2</v>
      </c>
      <c r="S52" s="189">
        <v>0</v>
      </c>
      <c r="T52" s="131">
        <f t="shared" si="3"/>
      </c>
      <c r="U52" s="189">
        <v>1033250</v>
      </c>
      <c r="V52" s="190">
        <v>118134</v>
      </c>
      <c r="W52" s="208">
        <f>+U52/V52</f>
        <v>8.746423552914488</v>
      </c>
      <c r="X52" s="8"/>
      <c r="Y52" s="8"/>
    </row>
    <row r="53" spans="1:25" s="10" customFormat="1" ht="18">
      <c r="A53" s="113">
        <v>49</v>
      </c>
      <c r="B53" s="176" t="s">
        <v>82</v>
      </c>
      <c r="C53" s="127">
        <v>39367</v>
      </c>
      <c r="D53" s="141" t="s">
        <v>101</v>
      </c>
      <c r="E53" s="141" t="s">
        <v>103</v>
      </c>
      <c r="F53" s="142">
        <v>21</v>
      </c>
      <c r="G53" s="142">
        <v>2</v>
      </c>
      <c r="H53" s="142">
        <v>7</v>
      </c>
      <c r="I53" s="186">
        <v>92</v>
      </c>
      <c r="J53" s="129">
        <v>18</v>
      </c>
      <c r="K53" s="186">
        <v>138</v>
      </c>
      <c r="L53" s="129">
        <v>27</v>
      </c>
      <c r="M53" s="186">
        <v>181</v>
      </c>
      <c r="N53" s="129">
        <v>35</v>
      </c>
      <c r="O53" s="187">
        <f>I53+K53+M53</f>
        <v>411</v>
      </c>
      <c r="P53" s="188">
        <f>J53+L53+N53</f>
        <v>80</v>
      </c>
      <c r="Q53" s="135">
        <f>+P53/G53</f>
        <v>40</v>
      </c>
      <c r="R53" s="167">
        <f>+O53/P53</f>
        <v>5.1375</v>
      </c>
      <c r="S53" s="197">
        <v>670.5</v>
      </c>
      <c r="T53" s="131">
        <f t="shared" si="3"/>
        <v>-0.3870246085011186</v>
      </c>
      <c r="U53" s="201">
        <v>173256</v>
      </c>
      <c r="V53" s="132">
        <v>17424</v>
      </c>
      <c r="W53" s="209">
        <f>U53/V53</f>
        <v>9.943526170798899</v>
      </c>
      <c r="X53" s="8"/>
      <c r="Y53" s="8"/>
    </row>
    <row r="54" spans="1:25" s="10" customFormat="1" ht="18">
      <c r="A54" s="113">
        <v>50</v>
      </c>
      <c r="B54" s="172" t="s">
        <v>132</v>
      </c>
      <c r="C54" s="133">
        <v>39248</v>
      </c>
      <c r="D54" s="134" t="s">
        <v>133</v>
      </c>
      <c r="E54" s="134" t="s">
        <v>42</v>
      </c>
      <c r="F54" s="137">
        <v>160</v>
      </c>
      <c r="G54" s="137">
        <v>1</v>
      </c>
      <c r="H54" s="137">
        <v>25</v>
      </c>
      <c r="I54" s="189">
        <v>26</v>
      </c>
      <c r="J54" s="190">
        <v>5</v>
      </c>
      <c r="K54" s="189">
        <v>106</v>
      </c>
      <c r="L54" s="190">
        <v>21</v>
      </c>
      <c r="M54" s="189">
        <v>258</v>
      </c>
      <c r="N54" s="190">
        <v>49</v>
      </c>
      <c r="O54" s="189">
        <f>+M54+K54+I54</f>
        <v>390</v>
      </c>
      <c r="P54" s="190">
        <f>+N54+L54+J54</f>
        <v>75</v>
      </c>
      <c r="Q54" s="190">
        <f>+P54/G54</f>
        <v>75</v>
      </c>
      <c r="R54" s="191">
        <f>+O54/P54</f>
        <v>5.2</v>
      </c>
      <c r="S54" s="189">
        <v>466</v>
      </c>
      <c r="T54" s="131">
        <f t="shared" si="3"/>
        <v>-0.1630901287553648</v>
      </c>
      <c r="U54" s="189">
        <v>4876885</v>
      </c>
      <c r="V54" s="190">
        <v>661228</v>
      </c>
      <c r="W54" s="208">
        <f>+U54/V54</f>
        <v>7.375496802918207</v>
      </c>
      <c r="X54" s="8"/>
      <c r="Y54" s="8"/>
    </row>
    <row r="55" spans="1:25" s="10" customFormat="1" ht="18">
      <c r="A55" s="113">
        <v>51</v>
      </c>
      <c r="B55" s="173" t="s">
        <v>104</v>
      </c>
      <c r="C55" s="127">
        <v>39220</v>
      </c>
      <c r="D55" s="136" t="s">
        <v>101</v>
      </c>
      <c r="E55" s="126" t="s">
        <v>103</v>
      </c>
      <c r="F55" s="128">
        <v>88</v>
      </c>
      <c r="G55" s="128">
        <v>3</v>
      </c>
      <c r="H55" s="128">
        <v>28</v>
      </c>
      <c r="I55" s="186">
        <v>32</v>
      </c>
      <c r="J55" s="129">
        <v>8</v>
      </c>
      <c r="K55" s="186">
        <v>181.5</v>
      </c>
      <c r="L55" s="129">
        <v>34</v>
      </c>
      <c r="M55" s="186">
        <v>162</v>
      </c>
      <c r="N55" s="129">
        <v>31</v>
      </c>
      <c r="O55" s="187">
        <f>I55+K55+M55</f>
        <v>375.5</v>
      </c>
      <c r="P55" s="188">
        <f>J55+L55+N55</f>
        <v>73</v>
      </c>
      <c r="Q55" s="135">
        <f>+P55/G55</f>
        <v>24.333333333333332</v>
      </c>
      <c r="R55" s="167">
        <f>+O55/P55</f>
        <v>5.1438356164383565</v>
      </c>
      <c r="S55" s="197">
        <v>259</v>
      </c>
      <c r="T55" s="131">
        <f t="shared" si="3"/>
        <v>0.4498069498069498</v>
      </c>
      <c r="U55" s="201">
        <v>583638.5</v>
      </c>
      <c r="V55" s="132">
        <v>85891</v>
      </c>
      <c r="W55" s="209">
        <f>U55/V55</f>
        <v>6.795106588583204</v>
      </c>
      <c r="X55" s="8"/>
      <c r="Y55" s="8"/>
    </row>
    <row r="56" spans="1:25" s="10" customFormat="1" ht="18">
      <c r="A56" s="113">
        <v>52</v>
      </c>
      <c r="B56" s="173" t="s">
        <v>106</v>
      </c>
      <c r="C56" s="127">
        <v>39360</v>
      </c>
      <c r="D56" s="126" t="s">
        <v>45</v>
      </c>
      <c r="E56" s="126" t="s">
        <v>94</v>
      </c>
      <c r="F56" s="128">
        <v>116</v>
      </c>
      <c r="G56" s="128">
        <v>4</v>
      </c>
      <c r="H56" s="128">
        <v>9</v>
      </c>
      <c r="I56" s="186">
        <v>88</v>
      </c>
      <c r="J56" s="129">
        <v>25</v>
      </c>
      <c r="K56" s="186">
        <v>168.5</v>
      </c>
      <c r="L56" s="129">
        <v>44</v>
      </c>
      <c r="M56" s="186">
        <v>117.5</v>
      </c>
      <c r="N56" s="129">
        <v>30</v>
      </c>
      <c r="O56" s="187">
        <f>I56+K56+M56</f>
        <v>374</v>
      </c>
      <c r="P56" s="188">
        <f>J56+L56+N56</f>
        <v>99</v>
      </c>
      <c r="Q56" s="130">
        <f>IF(O56&lt;&gt;0,P56/G56,"")</f>
        <v>24.75</v>
      </c>
      <c r="R56" s="166">
        <f>IF(O56&lt;&gt;0,O56/P56,"")</f>
        <v>3.7777777777777777</v>
      </c>
      <c r="S56" s="186">
        <v>3511</v>
      </c>
      <c r="T56" s="131">
        <f t="shared" si="3"/>
        <v>-0.8934776416975221</v>
      </c>
      <c r="U56" s="187">
        <f>373787+510358+125428+40861+10428.5+13276.5+5911.5+4646+374</f>
        <v>1085070.5</v>
      </c>
      <c r="V56" s="132">
        <f>44941+63729+16985+6326+1619+2580+1358+1474+99</f>
        <v>139111</v>
      </c>
      <c r="W56" s="212">
        <f>IF(U56&lt;&gt;0,U56/V56,"")</f>
        <v>7.800033785969478</v>
      </c>
      <c r="X56" s="8"/>
      <c r="Y56" s="8"/>
    </row>
    <row r="57" spans="1:25" s="10" customFormat="1" ht="18">
      <c r="A57" s="113">
        <v>53</v>
      </c>
      <c r="B57" s="172" t="s">
        <v>83</v>
      </c>
      <c r="C57" s="133">
        <v>39367</v>
      </c>
      <c r="D57" s="134" t="s">
        <v>133</v>
      </c>
      <c r="E57" s="134" t="s">
        <v>89</v>
      </c>
      <c r="F57" s="137">
        <v>135</v>
      </c>
      <c r="G57" s="137">
        <v>1</v>
      </c>
      <c r="H57" s="137">
        <v>8</v>
      </c>
      <c r="I57" s="189">
        <v>84</v>
      </c>
      <c r="J57" s="190">
        <v>30</v>
      </c>
      <c r="K57" s="189">
        <v>134</v>
      </c>
      <c r="L57" s="190">
        <v>53</v>
      </c>
      <c r="M57" s="189">
        <v>90</v>
      </c>
      <c r="N57" s="190">
        <v>35</v>
      </c>
      <c r="O57" s="189">
        <f>+M57+K57+I57</f>
        <v>308</v>
      </c>
      <c r="P57" s="190">
        <f>+N57+L57+J57</f>
        <v>118</v>
      </c>
      <c r="Q57" s="190">
        <f>+P57/G57</f>
        <v>118</v>
      </c>
      <c r="R57" s="191">
        <f>+O57/P57</f>
        <v>2.610169491525424</v>
      </c>
      <c r="S57" s="189">
        <v>509</v>
      </c>
      <c r="T57" s="131">
        <f t="shared" si="3"/>
        <v>-0.3948919449901768</v>
      </c>
      <c r="U57" s="189">
        <v>1510324</v>
      </c>
      <c r="V57" s="190">
        <v>175249</v>
      </c>
      <c r="W57" s="208">
        <f>+U57/V57</f>
        <v>8.618160445993986</v>
      </c>
      <c r="X57" s="8"/>
      <c r="Y57" s="8"/>
    </row>
    <row r="58" spans="1:25" s="10" customFormat="1" ht="18">
      <c r="A58" s="113">
        <v>54</v>
      </c>
      <c r="B58" s="176" t="s">
        <v>112</v>
      </c>
      <c r="C58" s="127">
        <v>39374</v>
      </c>
      <c r="D58" s="141" t="s">
        <v>97</v>
      </c>
      <c r="E58" s="141" t="s">
        <v>97</v>
      </c>
      <c r="F58" s="142">
        <v>39</v>
      </c>
      <c r="G58" s="142">
        <v>1</v>
      </c>
      <c r="H58" s="142">
        <v>7</v>
      </c>
      <c r="I58" s="186">
        <v>34</v>
      </c>
      <c r="J58" s="129">
        <v>4</v>
      </c>
      <c r="K58" s="186">
        <v>20</v>
      </c>
      <c r="L58" s="129">
        <v>2</v>
      </c>
      <c r="M58" s="186">
        <v>168</v>
      </c>
      <c r="N58" s="129">
        <v>16</v>
      </c>
      <c r="O58" s="187">
        <f>+I58+K58+M58</f>
        <v>222</v>
      </c>
      <c r="P58" s="188">
        <f>+J58+L58+N58</f>
        <v>22</v>
      </c>
      <c r="Q58" s="135">
        <f>+P58/G58</f>
        <v>22</v>
      </c>
      <c r="R58" s="167">
        <f>+O58/P58</f>
        <v>10.090909090909092</v>
      </c>
      <c r="S58" s="186">
        <v>918</v>
      </c>
      <c r="T58" s="131">
        <f t="shared" si="3"/>
        <v>-0.7581699346405228</v>
      </c>
      <c r="U58" s="186">
        <v>424728.5</v>
      </c>
      <c r="V58" s="129">
        <v>43974</v>
      </c>
      <c r="W58" s="212">
        <f>U58/V58</f>
        <v>9.65862782553327</v>
      </c>
      <c r="X58" s="8"/>
      <c r="Y58" s="8"/>
    </row>
    <row r="59" spans="1:25" s="10" customFormat="1" ht="18">
      <c r="A59" s="113">
        <v>55</v>
      </c>
      <c r="B59" s="177" t="s">
        <v>107</v>
      </c>
      <c r="C59" s="145">
        <v>39360</v>
      </c>
      <c r="D59" s="144" t="s">
        <v>90</v>
      </c>
      <c r="E59" s="144" t="s">
        <v>29</v>
      </c>
      <c r="F59" s="146">
        <v>71</v>
      </c>
      <c r="G59" s="147">
        <v>2</v>
      </c>
      <c r="H59" s="147">
        <v>9</v>
      </c>
      <c r="I59" s="199">
        <v>0</v>
      </c>
      <c r="J59" s="148">
        <v>0</v>
      </c>
      <c r="K59" s="199">
        <v>46</v>
      </c>
      <c r="L59" s="148">
        <v>6</v>
      </c>
      <c r="M59" s="199">
        <v>169</v>
      </c>
      <c r="N59" s="148">
        <v>27</v>
      </c>
      <c r="O59" s="199">
        <f>M59+K59+I59</f>
        <v>215</v>
      </c>
      <c r="P59" s="148">
        <f>+J59+L59+N59</f>
        <v>33</v>
      </c>
      <c r="Q59" s="148">
        <f>P59/G59</f>
        <v>16.5</v>
      </c>
      <c r="R59" s="169">
        <f>O59/P59</f>
        <v>6.515151515151516</v>
      </c>
      <c r="S59" s="199">
        <v>775</v>
      </c>
      <c r="T59" s="131">
        <f t="shared" si="3"/>
        <v>-0.7225806451612903</v>
      </c>
      <c r="U59" s="199">
        <v>330258.5</v>
      </c>
      <c r="V59" s="148">
        <v>52103</v>
      </c>
      <c r="W59" s="210">
        <f>+U59/V59</f>
        <v>6.338569756060112</v>
      </c>
      <c r="X59" s="8"/>
      <c r="Y59" s="8"/>
    </row>
    <row r="60" spans="1:25" s="10" customFormat="1" ht="18">
      <c r="A60" s="113">
        <v>56</v>
      </c>
      <c r="B60" s="174" t="s">
        <v>115</v>
      </c>
      <c r="C60" s="127">
        <v>39374</v>
      </c>
      <c r="D60" s="134" t="s">
        <v>88</v>
      </c>
      <c r="E60" s="141" t="s">
        <v>44</v>
      </c>
      <c r="F60" s="143">
        <v>38</v>
      </c>
      <c r="G60" s="143">
        <v>2</v>
      </c>
      <c r="H60" s="143">
        <v>7</v>
      </c>
      <c r="I60" s="197">
        <v>20</v>
      </c>
      <c r="J60" s="135">
        <v>4</v>
      </c>
      <c r="K60" s="197">
        <v>85</v>
      </c>
      <c r="L60" s="135">
        <v>13</v>
      </c>
      <c r="M60" s="197">
        <v>75</v>
      </c>
      <c r="N60" s="135">
        <v>15</v>
      </c>
      <c r="O60" s="197">
        <f>SUM(I60+K60+M60)</f>
        <v>180</v>
      </c>
      <c r="P60" s="135">
        <f>J60+L60+N60</f>
        <v>32</v>
      </c>
      <c r="Q60" s="135">
        <f>+P60/G60</f>
        <v>16</v>
      </c>
      <c r="R60" s="167">
        <f>+O60/P60</f>
        <v>5.625</v>
      </c>
      <c r="S60" s="197">
        <v>0</v>
      </c>
      <c r="T60" s="131">
        <f t="shared" si="3"/>
      </c>
      <c r="U60" s="197">
        <v>130946.01</v>
      </c>
      <c r="V60" s="135">
        <v>16019</v>
      </c>
      <c r="W60" s="209">
        <f aca="true" t="shared" si="4" ref="W60:W65">U60/V60</f>
        <v>8.174418503027654</v>
      </c>
      <c r="X60" s="8"/>
      <c r="Y60" s="8"/>
    </row>
    <row r="61" spans="1:25" s="10" customFormat="1" ht="18">
      <c r="A61" s="113">
        <v>57</v>
      </c>
      <c r="B61" s="172" t="s">
        <v>100</v>
      </c>
      <c r="C61" s="133">
        <v>39353</v>
      </c>
      <c r="D61" s="134" t="s">
        <v>101</v>
      </c>
      <c r="E61" s="134" t="s">
        <v>102</v>
      </c>
      <c r="F61" s="137">
        <v>11</v>
      </c>
      <c r="G61" s="137">
        <v>1</v>
      </c>
      <c r="H61" s="137">
        <v>10</v>
      </c>
      <c r="I61" s="186">
        <v>75</v>
      </c>
      <c r="J61" s="129">
        <v>12</v>
      </c>
      <c r="K61" s="186">
        <v>26</v>
      </c>
      <c r="L61" s="129">
        <v>4</v>
      </c>
      <c r="M61" s="186">
        <v>64</v>
      </c>
      <c r="N61" s="129">
        <v>10</v>
      </c>
      <c r="O61" s="187">
        <f>I61+K61+M61</f>
        <v>165</v>
      </c>
      <c r="P61" s="188">
        <f>J61+L61+N61</f>
        <v>26</v>
      </c>
      <c r="Q61" s="135">
        <f>+P61/G61</f>
        <v>26</v>
      </c>
      <c r="R61" s="167">
        <f>+O61/P61</f>
        <v>6.346153846153846</v>
      </c>
      <c r="S61" s="197">
        <v>500</v>
      </c>
      <c r="T61" s="131">
        <f t="shared" si="3"/>
        <v>-0.67</v>
      </c>
      <c r="U61" s="201">
        <v>92219.5</v>
      </c>
      <c r="V61" s="132">
        <v>9096</v>
      </c>
      <c r="W61" s="209">
        <f t="shared" si="4"/>
        <v>10.138467458223396</v>
      </c>
      <c r="X61" s="8"/>
      <c r="Y61" s="8"/>
    </row>
    <row r="62" spans="1:25" s="10" customFormat="1" ht="18">
      <c r="A62" s="113">
        <v>58</v>
      </c>
      <c r="B62" s="176" t="s">
        <v>117</v>
      </c>
      <c r="C62" s="127">
        <v>39304</v>
      </c>
      <c r="D62" s="126" t="s">
        <v>124</v>
      </c>
      <c r="E62" s="126" t="s">
        <v>125</v>
      </c>
      <c r="F62" s="128">
        <v>165</v>
      </c>
      <c r="G62" s="128">
        <v>2</v>
      </c>
      <c r="H62" s="128">
        <v>17</v>
      </c>
      <c r="I62" s="186">
        <v>29</v>
      </c>
      <c r="J62" s="129">
        <v>5</v>
      </c>
      <c r="K62" s="186">
        <v>103</v>
      </c>
      <c r="L62" s="129">
        <v>15</v>
      </c>
      <c r="M62" s="186">
        <v>29</v>
      </c>
      <c r="N62" s="129">
        <v>4</v>
      </c>
      <c r="O62" s="187">
        <f>+I62+K62+M62</f>
        <v>161</v>
      </c>
      <c r="P62" s="188">
        <f>+J62+L62+N62</f>
        <v>24</v>
      </c>
      <c r="Q62" s="130">
        <f>IF(O62&lt;&gt;0,P62/G62,"")</f>
        <v>12</v>
      </c>
      <c r="R62" s="166">
        <f>IF(O62&lt;&gt;0,O62/P62,"")</f>
        <v>6.708333333333333</v>
      </c>
      <c r="S62" s="186">
        <v>67</v>
      </c>
      <c r="T62" s="131">
        <f t="shared" si="3"/>
        <v>1.4029850746268657</v>
      </c>
      <c r="U62" s="186">
        <v>5141081</v>
      </c>
      <c r="V62" s="129">
        <v>683345</v>
      </c>
      <c r="W62" s="207">
        <f t="shared" si="4"/>
        <v>7.523404722358399</v>
      </c>
      <c r="X62" s="8"/>
      <c r="Y62" s="8"/>
    </row>
    <row r="63" spans="1:25" s="10" customFormat="1" ht="18">
      <c r="A63" s="113">
        <v>59</v>
      </c>
      <c r="B63" s="173" t="s">
        <v>109</v>
      </c>
      <c r="C63" s="127">
        <v>39367</v>
      </c>
      <c r="D63" s="136" t="s">
        <v>124</v>
      </c>
      <c r="E63" s="126" t="s">
        <v>91</v>
      </c>
      <c r="F63" s="128">
        <v>65</v>
      </c>
      <c r="G63" s="128">
        <v>1</v>
      </c>
      <c r="H63" s="128">
        <v>8</v>
      </c>
      <c r="I63" s="186">
        <v>48</v>
      </c>
      <c r="J63" s="129">
        <v>12</v>
      </c>
      <c r="K63" s="186">
        <v>60</v>
      </c>
      <c r="L63" s="129">
        <v>15</v>
      </c>
      <c r="M63" s="186">
        <v>48</v>
      </c>
      <c r="N63" s="129">
        <v>12</v>
      </c>
      <c r="O63" s="187">
        <f>+I63+K63+M63</f>
        <v>156</v>
      </c>
      <c r="P63" s="188">
        <f>+J63+L63+N63</f>
        <v>39</v>
      </c>
      <c r="Q63" s="130">
        <f>IF(O63&lt;&gt;0,P63/G63,"")</f>
        <v>39</v>
      </c>
      <c r="R63" s="166">
        <f>IF(O63&lt;&gt;0,O63/P63,"")</f>
        <v>4</v>
      </c>
      <c r="S63" s="186">
        <v>661</v>
      </c>
      <c r="T63" s="131">
        <f t="shared" si="3"/>
        <v>-0.7639939485627837</v>
      </c>
      <c r="U63" s="186">
        <v>452047</v>
      </c>
      <c r="V63" s="129">
        <v>51660</v>
      </c>
      <c r="W63" s="207">
        <f t="shared" si="4"/>
        <v>8.750425861401471</v>
      </c>
      <c r="X63" s="8"/>
      <c r="Y63" s="8"/>
    </row>
    <row r="64" spans="1:25" s="10" customFormat="1" ht="18">
      <c r="A64" s="113">
        <v>60</v>
      </c>
      <c r="B64" s="178" t="s">
        <v>58</v>
      </c>
      <c r="C64" s="149">
        <v>39094</v>
      </c>
      <c r="D64" s="150" t="s">
        <v>101</v>
      </c>
      <c r="E64" s="150" t="s">
        <v>103</v>
      </c>
      <c r="F64" s="139">
        <v>43</v>
      </c>
      <c r="G64" s="139">
        <v>1</v>
      </c>
      <c r="H64" s="139">
        <v>32</v>
      </c>
      <c r="I64" s="186">
        <v>16</v>
      </c>
      <c r="J64" s="129">
        <v>4</v>
      </c>
      <c r="K64" s="186">
        <v>44</v>
      </c>
      <c r="L64" s="129">
        <v>11</v>
      </c>
      <c r="M64" s="186">
        <v>36</v>
      </c>
      <c r="N64" s="129">
        <v>9</v>
      </c>
      <c r="O64" s="187">
        <f>I64+K64+M64</f>
        <v>96</v>
      </c>
      <c r="P64" s="188">
        <f>J64+L64+N64</f>
        <v>24</v>
      </c>
      <c r="Q64" s="135">
        <f>+P64/G64</f>
        <v>24</v>
      </c>
      <c r="R64" s="167">
        <f>+O64/P64</f>
        <v>4</v>
      </c>
      <c r="S64" s="197">
        <v>172</v>
      </c>
      <c r="T64" s="131">
        <f t="shared" si="3"/>
        <v>-0.4418604651162791</v>
      </c>
      <c r="U64" s="201">
        <v>448750.5</v>
      </c>
      <c r="V64" s="132">
        <v>68902</v>
      </c>
      <c r="W64" s="209">
        <f t="shared" si="4"/>
        <v>6.512880613044614</v>
      </c>
      <c r="X64" s="8"/>
      <c r="Y64" s="8"/>
    </row>
    <row r="65" spans="1:25" s="10" customFormat="1" ht="18.75" thickBot="1">
      <c r="A65" s="113">
        <v>61</v>
      </c>
      <c r="B65" s="214" t="s">
        <v>95</v>
      </c>
      <c r="C65" s="165">
        <v>39339</v>
      </c>
      <c r="D65" s="179" t="s">
        <v>124</v>
      </c>
      <c r="E65" s="180" t="s">
        <v>125</v>
      </c>
      <c r="F65" s="181">
        <v>45</v>
      </c>
      <c r="G65" s="181">
        <v>1</v>
      </c>
      <c r="H65" s="181">
        <v>12</v>
      </c>
      <c r="I65" s="215">
        <v>18</v>
      </c>
      <c r="J65" s="158">
        <v>3</v>
      </c>
      <c r="K65" s="215">
        <v>48</v>
      </c>
      <c r="L65" s="158">
        <v>8</v>
      </c>
      <c r="M65" s="215">
        <v>12</v>
      </c>
      <c r="N65" s="158">
        <v>2</v>
      </c>
      <c r="O65" s="216">
        <f>+I65+K65+M65</f>
        <v>78</v>
      </c>
      <c r="P65" s="217">
        <f>+J65+L65+N65</f>
        <v>13</v>
      </c>
      <c r="Q65" s="182">
        <f>IF(O65&lt;&gt;0,P65/G65,"")</f>
        <v>13</v>
      </c>
      <c r="R65" s="183">
        <f>IF(O65&lt;&gt;0,O65/P65,"")</f>
        <v>6</v>
      </c>
      <c r="S65" s="215">
        <v>162</v>
      </c>
      <c r="T65" s="159">
        <f t="shared" si="3"/>
        <v>-0.5185185185185185</v>
      </c>
      <c r="U65" s="215">
        <v>530849</v>
      </c>
      <c r="V65" s="158">
        <v>57190</v>
      </c>
      <c r="W65" s="218">
        <f t="shared" si="4"/>
        <v>9.28219968525966</v>
      </c>
      <c r="X65" s="8"/>
      <c r="Y65" s="8"/>
    </row>
    <row r="66" spans="1:28" s="93" customFormat="1" ht="15">
      <c r="A66" s="62"/>
      <c r="B66" s="248" t="s">
        <v>41</v>
      </c>
      <c r="C66" s="249"/>
      <c r="D66" s="250"/>
      <c r="E66" s="250"/>
      <c r="F66" s="114">
        <f>SUM(F5:F65)</f>
        <v>3764</v>
      </c>
      <c r="G66" s="114">
        <f>SUM(G5:G65)</f>
        <v>1472</v>
      </c>
      <c r="H66" s="115"/>
      <c r="I66" s="116"/>
      <c r="J66" s="117"/>
      <c r="K66" s="116"/>
      <c r="L66" s="117"/>
      <c r="M66" s="116"/>
      <c r="N66" s="117"/>
      <c r="O66" s="116">
        <f>SUM(O5:O65)</f>
        <v>4152831</v>
      </c>
      <c r="P66" s="117">
        <f>SUM(P5:P65)</f>
        <v>480207</v>
      </c>
      <c r="Q66" s="117">
        <f>O66/G66</f>
        <v>2821.2167119565215</v>
      </c>
      <c r="R66" s="118">
        <f>O66/P66</f>
        <v>8.648001799224085</v>
      </c>
      <c r="S66" s="116"/>
      <c r="T66" s="119"/>
      <c r="U66" s="116"/>
      <c r="V66" s="117"/>
      <c r="W66" s="118"/>
      <c r="AB66" s="93" t="s">
        <v>50</v>
      </c>
    </row>
    <row r="67" spans="1:24" s="51" customFormat="1" ht="18">
      <c r="A67" s="40"/>
      <c r="B67" s="65"/>
      <c r="C67" s="63"/>
      <c r="F67" s="81"/>
      <c r="G67" s="42"/>
      <c r="H67" s="41"/>
      <c r="I67" s="68"/>
      <c r="J67" s="45"/>
      <c r="K67" s="68"/>
      <c r="L67" s="45"/>
      <c r="M67" s="68"/>
      <c r="N67" s="45"/>
      <c r="O67" s="68"/>
      <c r="P67" s="45"/>
      <c r="Q67" s="45"/>
      <c r="R67" s="46"/>
      <c r="S67" s="74"/>
      <c r="T67" s="48"/>
      <c r="U67" s="74"/>
      <c r="V67" s="45"/>
      <c r="W67" s="46"/>
      <c r="X67" s="50"/>
    </row>
    <row r="68" spans="1:24" s="9" customFormat="1" ht="18">
      <c r="A68" s="94"/>
      <c r="B68" s="66"/>
      <c r="C68" s="60"/>
      <c r="D68" s="246"/>
      <c r="E68" s="247"/>
      <c r="F68" s="247"/>
      <c r="G68" s="247"/>
      <c r="H68" s="95"/>
      <c r="I68" s="96"/>
      <c r="J68" s="97"/>
      <c r="K68" s="96"/>
      <c r="L68" s="97"/>
      <c r="M68" s="96"/>
      <c r="N68" s="97"/>
      <c r="O68" s="71"/>
      <c r="P68" s="98"/>
      <c r="Q68" s="97"/>
      <c r="R68" s="99"/>
      <c r="S68" s="255" t="s">
        <v>84</v>
      </c>
      <c r="T68" s="255"/>
      <c r="U68" s="255"/>
      <c r="V68" s="255"/>
      <c r="W68" s="255"/>
      <c r="X68" s="8"/>
    </row>
    <row r="69" spans="1:24" s="9" customFormat="1" ht="18">
      <c r="A69" s="94"/>
      <c r="B69" s="66"/>
      <c r="C69" s="60"/>
      <c r="D69" s="83"/>
      <c r="E69" s="84"/>
      <c r="F69" s="80"/>
      <c r="G69" s="80"/>
      <c r="H69" s="95"/>
      <c r="I69" s="96"/>
      <c r="J69" s="97"/>
      <c r="K69" s="96"/>
      <c r="L69" s="97"/>
      <c r="M69" s="96"/>
      <c r="N69" s="97"/>
      <c r="O69" s="71"/>
      <c r="P69" s="98"/>
      <c r="Q69" s="97"/>
      <c r="R69" s="99"/>
      <c r="S69" s="255"/>
      <c r="T69" s="255"/>
      <c r="U69" s="255"/>
      <c r="V69" s="255"/>
      <c r="W69" s="255"/>
      <c r="X69" s="8"/>
    </row>
    <row r="70" spans="1:24" s="9" customFormat="1" ht="18">
      <c r="A70" s="94"/>
      <c r="B70" s="66"/>
      <c r="C70" s="100"/>
      <c r="F70" s="95"/>
      <c r="G70" s="95"/>
      <c r="H70" s="95"/>
      <c r="I70" s="96"/>
      <c r="J70" s="97"/>
      <c r="K70" s="96"/>
      <c r="L70" s="97"/>
      <c r="M70" s="96"/>
      <c r="N70" s="97"/>
      <c r="O70" s="71"/>
      <c r="P70" s="98"/>
      <c r="Q70" s="97"/>
      <c r="R70" s="99"/>
      <c r="S70" s="255"/>
      <c r="T70" s="255"/>
      <c r="U70" s="255"/>
      <c r="V70" s="255"/>
      <c r="W70" s="255"/>
      <c r="X70" s="8"/>
    </row>
    <row r="71" spans="1:24" s="9" customFormat="1" ht="18" customHeight="1">
      <c r="A71" s="94"/>
      <c r="B71" s="66"/>
      <c r="C71" s="100"/>
      <c r="F71" s="95"/>
      <c r="G71" s="95"/>
      <c r="H71" s="95"/>
      <c r="I71" s="96"/>
      <c r="J71" s="97"/>
      <c r="K71" s="96"/>
      <c r="L71" s="97"/>
      <c r="M71" s="96"/>
      <c r="N71" s="97"/>
      <c r="O71" s="71"/>
      <c r="P71" s="98"/>
      <c r="Q71" s="97"/>
      <c r="R71" s="99"/>
      <c r="S71" s="254" t="s">
        <v>98</v>
      </c>
      <c r="T71" s="254"/>
      <c r="U71" s="254"/>
      <c r="V71" s="254"/>
      <c r="W71" s="254"/>
      <c r="X71" s="8"/>
    </row>
    <row r="72" spans="1:24" s="9" customFormat="1" ht="18">
      <c r="A72" s="94"/>
      <c r="B72" s="66"/>
      <c r="C72" s="100"/>
      <c r="F72" s="95"/>
      <c r="G72" s="95"/>
      <c r="H72" s="95"/>
      <c r="I72" s="96"/>
      <c r="J72" s="97"/>
      <c r="K72" s="96"/>
      <c r="L72" s="97"/>
      <c r="M72" s="96"/>
      <c r="N72" s="97"/>
      <c r="O72" s="71"/>
      <c r="P72" s="98"/>
      <c r="Q72" s="97"/>
      <c r="R72" s="99"/>
      <c r="S72" s="254"/>
      <c r="T72" s="254"/>
      <c r="U72" s="254"/>
      <c r="V72" s="254"/>
      <c r="W72" s="254"/>
      <c r="X72" s="8"/>
    </row>
    <row r="73" spans="1:24" s="9" customFormat="1" ht="18">
      <c r="A73" s="94"/>
      <c r="B73" s="66"/>
      <c r="C73" s="100"/>
      <c r="F73" s="95"/>
      <c r="G73" s="95"/>
      <c r="H73" s="95"/>
      <c r="I73" s="96"/>
      <c r="J73" s="97"/>
      <c r="K73" s="96"/>
      <c r="L73" s="97"/>
      <c r="M73" s="96"/>
      <c r="N73" s="97"/>
      <c r="O73" s="71"/>
      <c r="P73" s="98"/>
      <c r="Q73" s="97"/>
      <c r="R73" s="99"/>
      <c r="S73" s="254"/>
      <c r="T73" s="254"/>
      <c r="U73" s="254"/>
      <c r="V73" s="254"/>
      <c r="W73" s="254"/>
      <c r="X73" s="8"/>
    </row>
    <row r="74" spans="1:24" s="9" customFormat="1" ht="18">
      <c r="A74" s="94"/>
      <c r="B74" s="66"/>
      <c r="C74" s="100"/>
      <c r="F74" s="95"/>
      <c r="G74" s="95"/>
      <c r="H74" s="95"/>
      <c r="I74" s="96"/>
      <c r="J74" s="97"/>
      <c r="K74" s="96"/>
      <c r="L74" s="97"/>
      <c r="M74" s="96"/>
      <c r="N74" s="97"/>
      <c r="O74" s="71"/>
      <c r="P74" s="98"/>
      <c r="Q74" s="97"/>
      <c r="R74" s="99"/>
      <c r="S74" s="254" t="s">
        <v>13</v>
      </c>
      <c r="T74" s="254"/>
      <c r="U74" s="254"/>
      <c r="V74" s="254"/>
      <c r="W74" s="254"/>
      <c r="X74" s="8"/>
    </row>
    <row r="75" spans="1:24" s="9" customFormat="1" ht="18">
      <c r="A75" s="94"/>
      <c r="B75" s="66"/>
      <c r="C75" s="100"/>
      <c r="F75" s="95"/>
      <c r="G75" s="95"/>
      <c r="H75" s="95"/>
      <c r="I75" s="96"/>
      <c r="J75" s="97"/>
      <c r="K75" s="96"/>
      <c r="L75" s="97"/>
      <c r="M75" s="96"/>
      <c r="N75" s="97"/>
      <c r="O75" s="71"/>
      <c r="P75" s="98"/>
      <c r="Q75" s="97"/>
      <c r="R75" s="99"/>
      <c r="S75" s="254"/>
      <c r="T75" s="254"/>
      <c r="U75" s="254"/>
      <c r="V75" s="254"/>
      <c r="W75" s="254"/>
      <c r="X75" s="8"/>
    </row>
    <row r="76" spans="1:24" s="9" customFormat="1" ht="18">
      <c r="A76" s="94"/>
      <c r="B76" s="66"/>
      <c r="C76" s="100"/>
      <c r="F76" s="95"/>
      <c r="G76" s="95"/>
      <c r="H76" s="95"/>
      <c r="I76" s="96"/>
      <c r="J76" s="97"/>
      <c r="K76" s="96"/>
      <c r="L76" s="97"/>
      <c r="M76" s="96"/>
      <c r="N76" s="97"/>
      <c r="O76" s="71"/>
      <c r="P76" s="98"/>
      <c r="Q76" s="97"/>
      <c r="R76" s="99"/>
      <c r="S76" s="254"/>
      <c r="T76" s="254"/>
      <c r="U76" s="254"/>
      <c r="V76" s="254"/>
      <c r="W76" s="254"/>
      <c r="X76" s="8"/>
    </row>
    <row r="77" spans="1:24" s="9" customFormat="1" ht="18">
      <c r="A77" s="94"/>
      <c r="B77" s="66"/>
      <c r="C77" s="100"/>
      <c r="F77" s="95"/>
      <c r="G77" s="95"/>
      <c r="H77" s="95"/>
      <c r="I77" s="96"/>
      <c r="J77" s="97"/>
      <c r="K77" s="96"/>
      <c r="L77" s="97"/>
      <c r="M77" s="96"/>
      <c r="N77" s="97"/>
      <c r="O77" s="71"/>
      <c r="P77" s="251" t="s">
        <v>36</v>
      </c>
      <c r="Q77" s="252"/>
      <c r="R77" s="252"/>
      <c r="S77" s="252"/>
      <c r="T77" s="252"/>
      <c r="U77" s="252"/>
      <c r="V77" s="252"/>
      <c r="W77" s="252"/>
      <c r="X77" s="8"/>
    </row>
    <row r="78" spans="1:24" s="9" customFormat="1" ht="18">
      <c r="A78" s="94"/>
      <c r="B78" s="66"/>
      <c r="C78" s="100"/>
      <c r="F78" s="95"/>
      <c r="G78" s="95"/>
      <c r="H78" s="95"/>
      <c r="I78" s="96"/>
      <c r="J78" s="97"/>
      <c r="K78" s="96"/>
      <c r="L78" s="97"/>
      <c r="M78" s="96"/>
      <c r="N78" s="97"/>
      <c r="O78" s="71"/>
      <c r="P78" s="252"/>
      <c r="Q78" s="252"/>
      <c r="R78" s="252"/>
      <c r="S78" s="252"/>
      <c r="T78" s="252"/>
      <c r="U78" s="252"/>
      <c r="V78" s="252"/>
      <c r="W78" s="252"/>
      <c r="X78" s="8"/>
    </row>
    <row r="79" spans="1:24" s="9" customFormat="1" ht="18">
      <c r="A79" s="94"/>
      <c r="B79" s="66"/>
      <c r="C79" s="100"/>
      <c r="F79" s="95"/>
      <c r="G79" s="95"/>
      <c r="H79" s="95"/>
      <c r="I79" s="96"/>
      <c r="J79" s="97"/>
      <c r="K79" s="96"/>
      <c r="L79" s="97"/>
      <c r="M79" s="96"/>
      <c r="N79" s="97"/>
      <c r="O79" s="71"/>
      <c r="P79" s="252"/>
      <c r="Q79" s="252"/>
      <c r="R79" s="252"/>
      <c r="S79" s="252"/>
      <c r="T79" s="252"/>
      <c r="U79" s="252"/>
      <c r="V79" s="252"/>
      <c r="W79" s="252"/>
      <c r="X79" s="8"/>
    </row>
    <row r="80" spans="1:24" s="9" customFormat="1" ht="18">
      <c r="A80" s="94"/>
      <c r="B80" s="66"/>
      <c r="C80" s="100"/>
      <c r="F80" s="95"/>
      <c r="G80" s="95"/>
      <c r="H80" s="95"/>
      <c r="I80" s="96"/>
      <c r="J80" s="97"/>
      <c r="K80" s="96"/>
      <c r="L80" s="97"/>
      <c r="M80" s="96"/>
      <c r="N80" s="97"/>
      <c r="O80" s="71"/>
      <c r="P80" s="252"/>
      <c r="Q80" s="252"/>
      <c r="R80" s="252"/>
      <c r="S80" s="252"/>
      <c r="T80" s="252"/>
      <c r="U80" s="252"/>
      <c r="V80" s="252"/>
      <c r="W80" s="252"/>
      <c r="X80" s="8"/>
    </row>
    <row r="81" spans="1:24" s="9" customFormat="1" ht="18">
      <c r="A81" s="94"/>
      <c r="B81" s="66"/>
      <c r="C81" s="100"/>
      <c r="F81" s="95"/>
      <c r="G81" s="95"/>
      <c r="H81" s="95"/>
      <c r="I81" s="96"/>
      <c r="J81" s="97"/>
      <c r="K81" s="96"/>
      <c r="L81" s="97"/>
      <c r="M81" s="96"/>
      <c r="N81" s="97"/>
      <c r="O81" s="71"/>
      <c r="P81" s="252"/>
      <c r="Q81" s="252"/>
      <c r="R81" s="252"/>
      <c r="S81" s="252"/>
      <c r="T81" s="252"/>
      <c r="U81" s="252"/>
      <c r="V81" s="252"/>
      <c r="W81" s="252"/>
      <c r="X81" s="8"/>
    </row>
    <row r="82" spans="1:24" s="9" customFormat="1" ht="18">
      <c r="A82" s="94"/>
      <c r="B82" s="66"/>
      <c r="C82" s="100"/>
      <c r="F82" s="95"/>
      <c r="G82" s="101"/>
      <c r="H82" s="101"/>
      <c r="I82" s="102"/>
      <c r="J82" s="103"/>
      <c r="K82" s="102"/>
      <c r="L82" s="103"/>
      <c r="M82" s="102"/>
      <c r="N82" s="103"/>
      <c r="O82" s="71"/>
      <c r="P82" s="252"/>
      <c r="Q82" s="252"/>
      <c r="R82" s="252"/>
      <c r="S82" s="252"/>
      <c r="T82" s="252"/>
      <c r="U82" s="252"/>
      <c r="V82" s="252"/>
      <c r="W82" s="252"/>
      <c r="X82" s="8"/>
    </row>
    <row r="83" spans="1:24" s="9" customFormat="1" ht="18">
      <c r="A83" s="94"/>
      <c r="B83" s="66"/>
      <c r="C83" s="100"/>
      <c r="F83" s="95"/>
      <c r="G83" s="101"/>
      <c r="H83" s="101"/>
      <c r="I83" s="102"/>
      <c r="J83" s="103"/>
      <c r="K83" s="102"/>
      <c r="L83" s="103"/>
      <c r="M83" s="102"/>
      <c r="N83" s="103"/>
      <c r="O83" s="71"/>
      <c r="P83" s="253" t="s">
        <v>39</v>
      </c>
      <c r="Q83" s="252"/>
      <c r="R83" s="252"/>
      <c r="S83" s="252"/>
      <c r="T83" s="252"/>
      <c r="U83" s="252"/>
      <c r="V83" s="252"/>
      <c r="W83" s="252"/>
      <c r="X83" s="8"/>
    </row>
    <row r="84" spans="1:24" s="9" customFormat="1" ht="18">
      <c r="A84" s="94"/>
      <c r="B84" s="66"/>
      <c r="C84" s="100"/>
      <c r="F84" s="95"/>
      <c r="G84" s="101"/>
      <c r="H84" s="101"/>
      <c r="I84" s="102"/>
      <c r="J84" s="103"/>
      <c r="K84" s="102"/>
      <c r="L84" s="103"/>
      <c r="M84" s="102"/>
      <c r="N84" s="103"/>
      <c r="O84" s="71"/>
      <c r="P84" s="252"/>
      <c r="Q84" s="252"/>
      <c r="R84" s="252"/>
      <c r="S84" s="252"/>
      <c r="T84" s="252"/>
      <c r="U84" s="252"/>
      <c r="V84" s="252"/>
      <c r="W84" s="252"/>
      <c r="X84" s="8"/>
    </row>
    <row r="85" spans="1:24" s="9" customFormat="1" ht="18">
      <c r="A85" s="94"/>
      <c r="B85" s="66"/>
      <c r="C85" s="100"/>
      <c r="F85" s="95"/>
      <c r="G85" s="101"/>
      <c r="H85" s="101"/>
      <c r="I85" s="102"/>
      <c r="J85" s="103"/>
      <c r="K85" s="102"/>
      <c r="L85" s="103"/>
      <c r="M85" s="102"/>
      <c r="N85" s="103"/>
      <c r="O85" s="71"/>
      <c r="P85" s="252"/>
      <c r="Q85" s="252"/>
      <c r="R85" s="252"/>
      <c r="S85" s="252"/>
      <c r="T85" s="252"/>
      <c r="U85" s="252"/>
      <c r="V85" s="252"/>
      <c r="W85" s="252"/>
      <c r="X85" s="8"/>
    </row>
    <row r="86" spans="1:24" s="9" customFormat="1" ht="18">
      <c r="A86" s="94"/>
      <c r="B86" s="66"/>
      <c r="C86" s="100"/>
      <c r="F86" s="95"/>
      <c r="G86" s="101"/>
      <c r="H86" s="101"/>
      <c r="I86" s="102"/>
      <c r="J86" s="103"/>
      <c r="K86" s="102"/>
      <c r="L86" s="103"/>
      <c r="M86" s="102"/>
      <c r="N86" s="103"/>
      <c r="O86" s="71"/>
      <c r="P86" s="252"/>
      <c r="Q86" s="252"/>
      <c r="R86" s="252"/>
      <c r="S86" s="252"/>
      <c r="T86" s="252"/>
      <c r="U86" s="252"/>
      <c r="V86" s="252"/>
      <c r="W86" s="252"/>
      <c r="X86" s="8"/>
    </row>
    <row r="87" spans="1:24" s="9" customFormat="1" ht="18">
      <c r="A87" s="94"/>
      <c r="B87" s="66"/>
      <c r="C87" s="100"/>
      <c r="F87" s="95"/>
      <c r="G87" s="101"/>
      <c r="H87" s="101"/>
      <c r="I87" s="102"/>
      <c r="J87" s="103"/>
      <c r="K87" s="102"/>
      <c r="L87" s="103"/>
      <c r="M87" s="102"/>
      <c r="N87" s="103"/>
      <c r="O87" s="71"/>
      <c r="P87" s="252"/>
      <c r="Q87" s="252"/>
      <c r="R87" s="252"/>
      <c r="S87" s="252"/>
      <c r="T87" s="252"/>
      <c r="U87" s="252"/>
      <c r="V87" s="252"/>
      <c r="W87" s="252"/>
      <c r="X87" s="8"/>
    </row>
    <row r="88" spans="16:23" ht="18">
      <c r="P88" s="252"/>
      <c r="Q88" s="252"/>
      <c r="R88" s="252"/>
      <c r="S88" s="252"/>
      <c r="T88" s="252"/>
      <c r="U88" s="252"/>
      <c r="V88" s="252"/>
      <c r="W88" s="252"/>
    </row>
    <row r="89" spans="16:23" ht="18">
      <c r="P89" s="252"/>
      <c r="Q89" s="252"/>
      <c r="R89" s="252"/>
      <c r="S89" s="252"/>
      <c r="T89" s="252"/>
      <c r="U89" s="252"/>
      <c r="V89" s="252"/>
      <c r="W89" s="252"/>
    </row>
  </sheetData>
  <sheetProtection/>
  <mergeCells count="21">
    <mergeCell ref="P77:W82"/>
    <mergeCell ref="P83:W89"/>
    <mergeCell ref="S71:W73"/>
    <mergeCell ref="S68:W70"/>
    <mergeCell ref="S74:W76"/>
    <mergeCell ref="B3:B4"/>
    <mergeCell ref="C3:C4"/>
    <mergeCell ref="E3:E4"/>
    <mergeCell ref="H3:H4"/>
    <mergeCell ref="D68:G68"/>
    <mergeCell ref="B66:E66"/>
    <mergeCell ref="D3:D4"/>
    <mergeCell ref="M3:N3"/>
    <mergeCell ref="K3:L3"/>
    <mergeCell ref="O3:R3"/>
    <mergeCell ref="A2:W2"/>
    <mergeCell ref="S3:T3"/>
    <mergeCell ref="F3:F4"/>
    <mergeCell ref="I3:J3"/>
    <mergeCell ref="G3:G4"/>
    <mergeCell ref="U3:W3"/>
  </mergeCells>
  <printOptions/>
  <pageMargins left="0.3" right="0.13" top="1" bottom="1" header="0.5" footer="0.5"/>
  <pageSetup orientation="portrait" paperSize="9" scale="35"/>
  <ignoredErrors>
    <ignoredError sqref="X41:X48 X7 X49:X50 X37:X38 X39 X29:X36 X40 X6 X14:X25 X51:X65 W6" unlockedFormula="1"/>
    <ignoredError sqref="X8 X9:X13 X26:X28 W7:W65 T13:T56" formula="1" unlockedFormula="1"/>
    <ignoredError sqref="T57:T64 O8:S64 T8:T12" formula="1"/>
    <ignoredError sqref="T13:T56" emptyCellReference="1" formula="1"/>
    <ignoredError sqref="U13:V56" emptyCellReference="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110" zoomScaleNormal="110" zoomScalePageLayoutView="0" workbookViewId="0" topLeftCell="A1">
      <selection activeCell="C18" sqref="C18"/>
    </sheetView>
  </sheetViews>
  <sheetFormatPr defaultColWidth="39.8515625" defaultRowHeight="12.75"/>
  <cols>
    <col min="1" max="1" width="4.421875" style="30" bestFit="1" customWidth="1"/>
    <col min="2" max="2" width="46.00390625" style="3" customWidth="1"/>
    <col min="3" max="3" width="9.421875" style="5" customWidth="1"/>
    <col min="4" max="4" width="14.421875" style="3" bestFit="1" customWidth="1"/>
    <col min="5" max="5" width="18.140625" style="4" hidden="1" customWidth="1"/>
    <col min="6" max="6" width="6.28125" style="5" hidden="1" customWidth="1"/>
    <col min="7" max="7" width="8.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421875" style="14" bestFit="1" customWidth="1"/>
    <col min="16" max="16" width="10.003906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5.421875" style="12" bestFit="1" customWidth="1"/>
    <col min="22" max="22" width="10.8515625" style="13" bestFit="1" customWidth="1"/>
    <col min="23" max="23" width="7.42187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60" t="s">
        <v>40</v>
      </c>
      <c r="B2" s="261"/>
      <c r="C2" s="261"/>
      <c r="D2" s="261"/>
      <c r="E2" s="261"/>
      <c r="F2" s="261"/>
      <c r="G2" s="261"/>
      <c r="H2" s="261"/>
      <c r="I2" s="261"/>
      <c r="J2" s="261"/>
      <c r="K2" s="261"/>
      <c r="L2" s="261"/>
      <c r="M2" s="261"/>
      <c r="N2" s="261"/>
      <c r="O2" s="261"/>
      <c r="P2" s="261"/>
      <c r="Q2" s="261"/>
      <c r="R2" s="261"/>
      <c r="S2" s="261"/>
      <c r="T2" s="261"/>
      <c r="U2" s="261"/>
      <c r="V2" s="261"/>
      <c r="W2" s="261"/>
    </row>
    <row r="3" spans="1:23" s="29" customFormat="1" ht="16.5" customHeight="1">
      <c r="A3" s="31"/>
      <c r="B3" s="262" t="s">
        <v>46</v>
      </c>
      <c r="C3" s="244" t="s">
        <v>127</v>
      </c>
      <c r="D3" s="234" t="s">
        <v>118</v>
      </c>
      <c r="E3" s="234" t="s">
        <v>87</v>
      </c>
      <c r="F3" s="234" t="s">
        <v>128</v>
      </c>
      <c r="G3" s="234" t="s">
        <v>129</v>
      </c>
      <c r="H3" s="234" t="s">
        <v>130</v>
      </c>
      <c r="I3" s="236" t="s">
        <v>119</v>
      </c>
      <c r="J3" s="236"/>
      <c r="K3" s="236" t="s">
        <v>120</v>
      </c>
      <c r="L3" s="236"/>
      <c r="M3" s="236" t="s">
        <v>121</v>
      </c>
      <c r="N3" s="236"/>
      <c r="O3" s="237" t="s">
        <v>131</v>
      </c>
      <c r="P3" s="237"/>
      <c r="Q3" s="237"/>
      <c r="R3" s="237"/>
      <c r="S3" s="236" t="s">
        <v>116</v>
      </c>
      <c r="T3" s="236"/>
      <c r="U3" s="237" t="s">
        <v>47</v>
      </c>
      <c r="V3" s="237"/>
      <c r="W3" s="241"/>
    </row>
    <row r="4" spans="1:23" s="29" customFormat="1" ht="37.5" customHeight="1" thickBot="1">
      <c r="A4" s="55"/>
      <c r="B4" s="263"/>
      <c r="C4" s="245"/>
      <c r="D4" s="235"/>
      <c r="E4" s="235"/>
      <c r="F4" s="240"/>
      <c r="G4" s="240"/>
      <c r="H4" s="240"/>
      <c r="I4" s="67" t="s">
        <v>126</v>
      </c>
      <c r="J4" s="58" t="s">
        <v>123</v>
      </c>
      <c r="K4" s="67" t="s">
        <v>126</v>
      </c>
      <c r="L4" s="58" t="s">
        <v>123</v>
      </c>
      <c r="M4" s="67" t="s">
        <v>126</v>
      </c>
      <c r="N4" s="58" t="s">
        <v>123</v>
      </c>
      <c r="O4" s="70" t="s">
        <v>126</v>
      </c>
      <c r="P4" s="76" t="s">
        <v>123</v>
      </c>
      <c r="Q4" s="76" t="s">
        <v>48</v>
      </c>
      <c r="R4" s="57" t="s">
        <v>49</v>
      </c>
      <c r="S4" s="67" t="s">
        <v>126</v>
      </c>
      <c r="T4" s="56" t="s">
        <v>122</v>
      </c>
      <c r="U4" s="67" t="s">
        <v>126</v>
      </c>
      <c r="V4" s="58" t="s">
        <v>123</v>
      </c>
      <c r="W4" s="59" t="s">
        <v>49</v>
      </c>
    </row>
    <row r="5" spans="1:24" s="6" customFormat="1" ht="15.75" customHeight="1">
      <c r="A5" s="112">
        <v>1</v>
      </c>
      <c r="B5" s="170" t="s">
        <v>3</v>
      </c>
      <c r="C5" s="151">
        <v>39402</v>
      </c>
      <c r="D5" s="152" t="s">
        <v>45</v>
      </c>
      <c r="E5" s="152" t="s">
        <v>4</v>
      </c>
      <c r="F5" s="153">
        <v>165</v>
      </c>
      <c r="G5" s="153">
        <v>200</v>
      </c>
      <c r="H5" s="153">
        <v>3</v>
      </c>
      <c r="I5" s="203">
        <v>305551</v>
      </c>
      <c r="J5" s="154">
        <v>38881</v>
      </c>
      <c r="K5" s="203">
        <v>642557</v>
      </c>
      <c r="L5" s="154">
        <v>76421</v>
      </c>
      <c r="M5" s="203">
        <v>777790.5</v>
      </c>
      <c r="N5" s="154">
        <v>92425</v>
      </c>
      <c r="O5" s="204">
        <f>I5+K5+M5</f>
        <v>1725898.5</v>
      </c>
      <c r="P5" s="205">
        <f>J5+L5+N5</f>
        <v>207727</v>
      </c>
      <c r="Q5" s="155">
        <f>IF(O5&lt;&gt;0,P5/G5,"")</f>
        <v>1038.635</v>
      </c>
      <c r="R5" s="171">
        <f>IF(O5&lt;&gt;0,O5/P5,"")</f>
        <v>8.308493840473314</v>
      </c>
      <c r="S5" s="203">
        <v>1557996</v>
      </c>
      <c r="T5" s="156">
        <f aca="true" t="shared" si="0" ref="T5:T24">IF(S5&lt;&gt;0,-(S5-O5)/S5,"")</f>
        <v>0.10776824844222964</v>
      </c>
      <c r="U5" s="204">
        <f>2138494+2493577.5+1725898.5</f>
        <v>6357970</v>
      </c>
      <c r="V5" s="157">
        <f>271934+322135+207727</f>
        <v>801796</v>
      </c>
      <c r="W5" s="206">
        <f>IF(U5&lt;&gt;0,U5/V5,"")</f>
        <v>7.92966041237422</v>
      </c>
      <c r="X5" s="29"/>
    </row>
    <row r="6" spans="1:24" s="6" customFormat="1" ht="15.75" customHeight="1">
      <c r="A6" s="112">
        <v>2</v>
      </c>
      <c r="B6" s="173" t="s">
        <v>14</v>
      </c>
      <c r="C6" s="127">
        <v>39416</v>
      </c>
      <c r="D6" s="136" t="s">
        <v>124</v>
      </c>
      <c r="E6" s="126" t="s">
        <v>125</v>
      </c>
      <c r="F6" s="128">
        <v>123</v>
      </c>
      <c r="G6" s="128">
        <v>139</v>
      </c>
      <c r="H6" s="128">
        <v>1</v>
      </c>
      <c r="I6" s="186">
        <v>182292</v>
      </c>
      <c r="J6" s="129">
        <v>19028</v>
      </c>
      <c r="K6" s="186">
        <v>312745</v>
      </c>
      <c r="L6" s="129">
        <v>31329</v>
      </c>
      <c r="M6" s="186">
        <v>312091</v>
      </c>
      <c r="N6" s="129">
        <v>31785</v>
      </c>
      <c r="O6" s="187">
        <f>+I6+K6+M6</f>
        <v>807128</v>
      </c>
      <c r="P6" s="188">
        <f>+J6+L6+N6</f>
        <v>82142</v>
      </c>
      <c r="Q6" s="130">
        <f>IF(O6&lt;&gt;0,P6/G6,"")</f>
        <v>590.9496402877697</v>
      </c>
      <c r="R6" s="166">
        <f>IF(O6&lt;&gt;0,O6/P6,"")</f>
        <v>9.826008619220374</v>
      </c>
      <c r="S6" s="186">
        <v>155499</v>
      </c>
      <c r="T6" s="131">
        <f t="shared" si="0"/>
        <v>4.19056714191088</v>
      </c>
      <c r="U6" s="186">
        <v>962543</v>
      </c>
      <c r="V6" s="129">
        <v>94221</v>
      </c>
      <c r="W6" s="207">
        <f>U6/V6</f>
        <v>10.215801148363953</v>
      </c>
      <c r="X6" s="29"/>
    </row>
    <row r="7" spans="1:24" s="6" customFormat="1" ht="15.75" customHeight="1">
      <c r="A7" s="125">
        <v>3</v>
      </c>
      <c r="B7" s="227" t="s">
        <v>5</v>
      </c>
      <c r="C7" s="228">
        <v>39402</v>
      </c>
      <c r="D7" s="185" t="s">
        <v>133</v>
      </c>
      <c r="E7" s="229" t="s">
        <v>2</v>
      </c>
      <c r="F7" s="163">
        <v>130</v>
      </c>
      <c r="G7" s="163">
        <v>130</v>
      </c>
      <c r="H7" s="163">
        <v>3</v>
      </c>
      <c r="I7" s="230">
        <v>37236</v>
      </c>
      <c r="J7" s="231">
        <v>5138</v>
      </c>
      <c r="K7" s="230">
        <v>135046</v>
      </c>
      <c r="L7" s="231">
        <v>15707</v>
      </c>
      <c r="M7" s="230">
        <v>148184</v>
      </c>
      <c r="N7" s="231">
        <v>17222</v>
      </c>
      <c r="O7" s="230">
        <f>+M7+K7+I7</f>
        <v>320466</v>
      </c>
      <c r="P7" s="231">
        <f>+N7+L7+J7</f>
        <v>38067</v>
      </c>
      <c r="Q7" s="231">
        <f>+P7/G7</f>
        <v>292.82307692307694</v>
      </c>
      <c r="R7" s="232">
        <f>+O7/P7</f>
        <v>8.4184726928836</v>
      </c>
      <c r="S7" s="230">
        <v>472224</v>
      </c>
      <c r="T7" s="164">
        <f t="shared" si="0"/>
        <v>-0.3213686724944094</v>
      </c>
      <c r="U7" s="230">
        <v>1671272</v>
      </c>
      <c r="V7" s="231">
        <v>198794</v>
      </c>
      <c r="W7" s="233">
        <f>+U7/V7</f>
        <v>8.407054538869382</v>
      </c>
      <c r="X7" s="7"/>
    </row>
    <row r="8" spans="1:25" s="9" customFormat="1" ht="15.75" customHeight="1">
      <c r="A8" s="124">
        <v>4</v>
      </c>
      <c r="B8" s="219" t="s">
        <v>6</v>
      </c>
      <c r="C8" s="220">
        <v>39402</v>
      </c>
      <c r="D8" s="160" t="s">
        <v>43</v>
      </c>
      <c r="E8" s="160" t="s">
        <v>15</v>
      </c>
      <c r="F8" s="221">
        <v>125</v>
      </c>
      <c r="G8" s="221">
        <v>125</v>
      </c>
      <c r="H8" s="221">
        <v>3</v>
      </c>
      <c r="I8" s="222">
        <v>44098.5</v>
      </c>
      <c r="J8" s="223">
        <v>6337</v>
      </c>
      <c r="K8" s="222">
        <v>109318</v>
      </c>
      <c r="L8" s="223">
        <v>14803</v>
      </c>
      <c r="M8" s="222">
        <v>121436.5</v>
      </c>
      <c r="N8" s="223">
        <v>15660</v>
      </c>
      <c r="O8" s="222">
        <f>I8+K8+M8</f>
        <v>274853</v>
      </c>
      <c r="P8" s="223">
        <f>J8+L8+N8</f>
        <v>36800</v>
      </c>
      <c r="Q8" s="161">
        <f>+P8/G8</f>
        <v>294.4</v>
      </c>
      <c r="R8" s="184">
        <f>+O8/P8</f>
        <v>7.468831521739131</v>
      </c>
      <c r="S8" s="222">
        <v>389155.5</v>
      </c>
      <c r="T8" s="162">
        <f t="shared" si="0"/>
        <v>-0.29371934869223226</v>
      </c>
      <c r="U8" s="224">
        <v>1505832</v>
      </c>
      <c r="V8" s="225">
        <v>205097</v>
      </c>
      <c r="W8" s="226">
        <f>U8/V8</f>
        <v>7.342047909038162</v>
      </c>
      <c r="X8" s="7"/>
      <c r="Y8" s="8"/>
    </row>
    <row r="9" spans="1:24" s="10" customFormat="1" ht="15.75" customHeight="1">
      <c r="A9" s="112">
        <v>5</v>
      </c>
      <c r="B9" s="172" t="s">
        <v>16</v>
      </c>
      <c r="C9" s="195">
        <v>39409</v>
      </c>
      <c r="D9" s="134" t="s">
        <v>133</v>
      </c>
      <c r="E9" s="134" t="s">
        <v>89</v>
      </c>
      <c r="F9" s="137">
        <v>55</v>
      </c>
      <c r="G9" s="137">
        <v>54</v>
      </c>
      <c r="H9" s="137">
        <v>2</v>
      </c>
      <c r="I9" s="189">
        <v>50127</v>
      </c>
      <c r="J9" s="190">
        <v>4735</v>
      </c>
      <c r="K9" s="189">
        <v>96883</v>
      </c>
      <c r="L9" s="190">
        <v>8954</v>
      </c>
      <c r="M9" s="189">
        <v>90675</v>
      </c>
      <c r="N9" s="190">
        <v>8350</v>
      </c>
      <c r="O9" s="189">
        <f>+M9+K9+I9</f>
        <v>237685</v>
      </c>
      <c r="P9" s="190">
        <f>+N9+L9+J9</f>
        <v>22039</v>
      </c>
      <c r="Q9" s="190">
        <f>+P9/G9</f>
        <v>408.1296296296296</v>
      </c>
      <c r="R9" s="191">
        <f>+O9/P9</f>
        <v>10.784745224374971</v>
      </c>
      <c r="S9" s="189">
        <v>337245</v>
      </c>
      <c r="T9" s="131">
        <f t="shared" si="0"/>
        <v>-0.2952156444128156</v>
      </c>
      <c r="U9" s="189">
        <v>712073</v>
      </c>
      <c r="V9" s="190">
        <v>69122</v>
      </c>
      <c r="W9" s="208">
        <f>+U9/V9</f>
        <v>10.301683979051532</v>
      </c>
      <c r="X9" s="7"/>
    </row>
    <row r="10" spans="1:24" s="10" customFormat="1" ht="15.75" customHeight="1">
      <c r="A10" s="112">
        <v>6</v>
      </c>
      <c r="B10" s="173" t="s">
        <v>75</v>
      </c>
      <c r="C10" s="127">
        <v>39409</v>
      </c>
      <c r="D10" s="136" t="s">
        <v>124</v>
      </c>
      <c r="E10" s="126" t="s">
        <v>91</v>
      </c>
      <c r="F10" s="128">
        <v>69</v>
      </c>
      <c r="G10" s="128">
        <v>69</v>
      </c>
      <c r="H10" s="128">
        <v>2</v>
      </c>
      <c r="I10" s="186">
        <v>42322</v>
      </c>
      <c r="J10" s="129">
        <v>3951</v>
      </c>
      <c r="K10" s="186">
        <v>84768</v>
      </c>
      <c r="L10" s="129">
        <v>7527</v>
      </c>
      <c r="M10" s="186">
        <v>79536</v>
      </c>
      <c r="N10" s="129">
        <v>7158</v>
      </c>
      <c r="O10" s="187">
        <f>+I10+K10+M10</f>
        <v>206626</v>
      </c>
      <c r="P10" s="188">
        <f>+J10+L10+N10</f>
        <v>18636</v>
      </c>
      <c r="Q10" s="130">
        <f>IF(O10&lt;&gt;0,P10/G10,"")</f>
        <v>270.0869565217391</v>
      </c>
      <c r="R10" s="166">
        <f>IF(O10&lt;&gt;0,O10/P10,"")</f>
        <v>11.08746512127066</v>
      </c>
      <c r="S10" s="186">
        <v>290305</v>
      </c>
      <c r="T10" s="131">
        <f t="shared" si="0"/>
        <v>-0.28824512151013587</v>
      </c>
      <c r="U10" s="186">
        <v>593693</v>
      </c>
      <c r="V10" s="129">
        <v>55653</v>
      </c>
      <c r="W10" s="207">
        <f>U10/V10</f>
        <v>10.667762744146767</v>
      </c>
      <c r="X10" s="9"/>
    </row>
    <row r="11" spans="1:24" s="10" customFormat="1" ht="15.75" customHeight="1">
      <c r="A11" s="112">
        <v>7</v>
      </c>
      <c r="B11" s="173" t="s">
        <v>17</v>
      </c>
      <c r="C11" s="133">
        <v>39416</v>
      </c>
      <c r="D11" s="196" t="s">
        <v>88</v>
      </c>
      <c r="E11" s="196" t="s">
        <v>44</v>
      </c>
      <c r="F11" s="143">
        <v>36</v>
      </c>
      <c r="G11" s="143">
        <v>36</v>
      </c>
      <c r="H11" s="143">
        <v>1</v>
      </c>
      <c r="I11" s="197">
        <v>20131.5</v>
      </c>
      <c r="J11" s="135">
        <v>1989</v>
      </c>
      <c r="K11" s="197">
        <v>40580</v>
      </c>
      <c r="L11" s="135">
        <v>3725</v>
      </c>
      <c r="M11" s="197">
        <v>39729.5</v>
      </c>
      <c r="N11" s="135">
        <v>3702</v>
      </c>
      <c r="O11" s="197">
        <f>SUM(I11+K11+M11)</f>
        <v>100441</v>
      </c>
      <c r="P11" s="135">
        <f>J11+L11+N11</f>
        <v>9416</v>
      </c>
      <c r="Q11" s="135">
        <f>+P11/G11</f>
        <v>261.55555555555554</v>
      </c>
      <c r="R11" s="167">
        <f>+O11/P11</f>
        <v>10.667056074766355</v>
      </c>
      <c r="S11" s="197">
        <v>0</v>
      </c>
      <c r="T11" s="131">
        <f t="shared" si="0"/>
      </c>
      <c r="U11" s="197">
        <v>100441</v>
      </c>
      <c r="V11" s="135">
        <v>9416</v>
      </c>
      <c r="W11" s="209">
        <f>U11/V11</f>
        <v>10.667056074766355</v>
      </c>
      <c r="X11" s="8"/>
    </row>
    <row r="12" spans="1:25" s="10" customFormat="1" ht="15.75" customHeight="1">
      <c r="A12" s="112">
        <v>8</v>
      </c>
      <c r="B12" s="173" t="s">
        <v>7</v>
      </c>
      <c r="C12" s="127">
        <v>39402</v>
      </c>
      <c r="D12" s="136" t="s">
        <v>124</v>
      </c>
      <c r="E12" s="126" t="s">
        <v>91</v>
      </c>
      <c r="F12" s="128">
        <v>64</v>
      </c>
      <c r="G12" s="128">
        <v>55</v>
      </c>
      <c r="H12" s="128">
        <v>3</v>
      </c>
      <c r="I12" s="186">
        <v>11025</v>
      </c>
      <c r="J12" s="129">
        <v>1416</v>
      </c>
      <c r="K12" s="186">
        <v>26030</v>
      </c>
      <c r="L12" s="129">
        <v>3047</v>
      </c>
      <c r="M12" s="186">
        <v>29835</v>
      </c>
      <c r="N12" s="129">
        <v>3600</v>
      </c>
      <c r="O12" s="187">
        <f>+I12+K12+M12</f>
        <v>66890</v>
      </c>
      <c r="P12" s="188">
        <f>+J12+L12+N12</f>
        <v>8063</v>
      </c>
      <c r="Q12" s="130">
        <f>IF(O12&lt;&gt;0,P12/G12,"")</f>
        <v>146.6</v>
      </c>
      <c r="R12" s="166">
        <f>IF(O12&lt;&gt;0,O12/P12,"")</f>
        <v>8.295919632890984</v>
      </c>
      <c r="S12" s="186">
        <v>150950</v>
      </c>
      <c r="T12" s="131">
        <f t="shared" si="0"/>
        <v>-0.556873136800265</v>
      </c>
      <c r="U12" s="186">
        <v>580714</v>
      </c>
      <c r="V12" s="129">
        <v>65477</v>
      </c>
      <c r="W12" s="207">
        <f>U12/V12</f>
        <v>8.868976892649327</v>
      </c>
      <c r="X12" s="11"/>
      <c r="Y12" s="8"/>
    </row>
    <row r="13" spans="1:25" s="10" customFormat="1" ht="15.75" customHeight="1">
      <c r="A13" s="112">
        <v>9</v>
      </c>
      <c r="B13" s="175" t="s">
        <v>18</v>
      </c>
      <c r="C13" s="145">
        <v>39416</v>
      </c>
      <c r="D13" s="144" t="s">
        <v>90</v>
      </c>
      <c r="E13" s="144" t="s">
        <v>19</v>
      </c>
      <c r="F13" s="146">
        <v>45</v>
      </c>
      <c r="G13" s="198">
        <v>46</v>
      </c>
      <c r="H13" s="147">
        <v>1</v>
      </c>
      <c r="I13" s="199">
        <v>6971.5</v>
      </c>
      <c r="J13" s="148">
        <v>877</v>
      </c>
      <c r="K13" s="199">
        <v>24029.5</v>
      </c>
      <c r="L13" s="148">
        <v>2745</v>
      </c>
      <c r="M13" s="199">
        <v>25333</v>
      </c>
      <c r="N13" s="148">
        <v>2894</v>
      </c>
      <c r="O13" s="199">
        <f>M13+K13+I13</f>
        <v>56334</v>
      </c>
      <c r="P13" s="148">
        <f>+J13+L13+N13</f>
        <v>6516</v>
      </c>
      <c r="Q13" s="148">
        <f>P13/G13</f>
        <v>141.65217391304347</v>
      </c>
      <c r="R13" s="169">
        <f>O13/P13</f>
        <v>8.64548802946593</v>
      </c>
      <c r="S13" s="199"/>
      <c r="T13" s="131">
        <f t="shared" si="0"/>
      </c>
      <c r="U13" s="199">
        <v>56334</v>
      </c>
      <c r="V13" s="148">
        <v>6516</v>
      </c>
      <c r="W13" s="210">
        <f>+U13/V13</f>
        <v>8.64548802946593</v>
      </c>
      <c r="X13" s="8"/>
      <c r="Y13" s="8"/>
    </row>
    <row r="14" spans="1:25" s="10" customFormat="1" ht="15.75" customHeight="1">
      <c r="A14" s="112">
        <v>10</v>
      </c>
      <c r="B14" s="211" t="s">
        <v>20</v>
      </c>
      <c r="C14" s="127">
        <v>39416</v>
      </c>
      <c r="D14" s="134" t="s">
        <v>43</v>
      </c>
      <c r="E14" s="134" t="s">
        <v>69</v>
      </c>
      <c r="F14" s="192">
        <v>20</v>
      </c>
      <c r="G14" s="192">
        <v>20</v>
      </c>
      <c r="H14" s="192">
        <v>1</v>
      </c>
      <c r="I14" s="189">
        <v>10952</v>
      </c>
      <c r="J14" s="190">
        <v>1015</v>
      </c>
      <c r="K14" s="189">
        <v>20835.5</v>
      </c>
      <c r="L14" s="190">
        <v>1874</v>
      </c>
      <c r="M14" s="189">
        <v>18926</v>
      </c>
      <c r="N14" s="190">
        <v>1695</v>
      </c>
      <c r="O14" s="189">
        <f>SUM(I14+K14+M14)</f>
        <v>50713.5</v>
      </c>
      <c r="P14" s="190">
        <f>SUM(J14+L14+N14)</f>
        <v>4584</v>
      </c>
      <c r="Q14" s="135">
        <f>+P14/G14</f>
        <v>229.2</v>
      </c>
      <c r="R14" s="167">
        <f>+O14/P14</f>
        <v>11.06315445026178</v>
      </c>
      <c r="S14" s="189">
        <v>0</v>
      </c>
      <c r="T14" s="131">
        <f t="shared" si="0"/>
      </c>
      <c r="U14" s="189">
        <v>50713.5</v>
      </c>
      <c r="V14" s="190">
        <v>4584</v>
      </c>
      <c r="W14" s="209">
        <f>U14/V14</f>
        <v>11.06315445026178</v>
      </c>
      <c r="X14" s="8"/>
      <c r="Y14" s="8"/>
    </row>
    <row r="15" spans="1:25" s="10" customFormat="1" ht="15.75" customHeight="1">
      <c r="A15" s="112">
        <v>11</v>
      </c>
      <c r="B15" s="173" t="s">
        <v>51</v>
      </c>
      <c r="C15" s="127">
        <v>39381</v>
      </c>
      <c r="D15" s="136" t="s">
        <v>124</v>
      </c>
      <c r="E15" s="126" t="s">
        <v>91</v>
      </c>
      <c r="F15" s="128">
        <v>144</v>
      </c>
      <c r="G15" s="128">
        <v>65</v>
      </c>
      <c r="H15" s="128">
        <v>6</v>
      </c>
      <c r="I15" s="186">
        <v>9307</v>
      </c>
      <c r="J15" s="129">
        <v>1711</v>
      </c>
      <c r="K15" s="186">
        <v>18414</v>
      </c>
      <c r="L15" s="129">
        <v>3263</v>
      </c>
      <c r="M15" s="186">
        <v>17875</v>
      </c>
      <c r="N15" s="129">
        <v>3074</v>
      </c>
      <c r="O15" s="187">
        <f>+I15+K15+M15</f>
        <v>45596</v>
      </c>
      <c r="P15" s="188">
        <f>+J15+L15+N15</f>
        <v>8048</v>
      </c>
      <c r="Q15" s="130">
        <f>IF(O15&lt;&gt;0,P15/G15,"")</f>
        <v>123.81538461538462</v>
      </c>
      <c r="R15" s="166">
        <f>IF(O15&lt;&gt;0,O15/P15,"")</f>
        <v>5.665506958250497</v>
      </c>
      <c r="S15" s="186">
        <v>104938</v>
      </c>
      <c r="T15" s="131">
        <f t="shared" si="0"/>
        <v>-0.5654958165774077</v>
      </c>
      <c r="U15" s="186">
        <v>3981702</v>
      </c>
      <c r="V15" s="129">
        <v>513589</v>
      </c>
      <c r="W15" s="207">
        <f>U15/V15</f>
        <v>7.752701089781907</v>
      </c>
      <c r="X15" s="8"/>
      <c r="Y15" s="8"/>
    </row>
    <row r="16" spans="1:25" s="10" customFormat="1" ht="15.75" customHeight="1">
      <c r="A16" s="112">
        <v>12</v>
      </c>
      <c r="B16" s="172" t="s">
        <v>70</v>
      </c>
      <c r="C16" s="133">
        <v>39395</v>
      </c>
      <c r="D16" s="134" t="s">
        <v>133</v>
      </c>
      <c r="E16" s="134" t="s">
        <v>42</v>
      </c>
      <c r="F16" s="137">
        <v>58</v>
      </c>
      <c r="G16" s="137">
        <v>52</v>
      </c>
      <c r="H16" s="137">
        <v>4</v>
      </c>
      <c r="I16" s="189">
        <v>9857</v>
      </c>
      <c r="J16" s="190">
        <v>1560</v>
      </c>
      <c r="K16" s="189">
        <v>17081</v>
      </c>
      <c r="L16" s="190">
        <v>2384</v>
      </c>
      <c r="M16" s="189">
        <v>18243</v>
      </c>
      <c r="N16" s="190">
        <v>2647</v>
      </c>
      <c r="O16" s="189">
        <f>+M16+K16+I16</f>
        <v>45181</v>
      </c>
      <c r="P16" s="190">
        <f>+N16+L16+J16</f>
        <v>6591</v>
      </c>
      <c r="Q16" s="190">
        <f>+P16/G16</f>
        <v>126.75</v>
      </c>
      <c r="R16" s="191">
        <f>+O16/P16</f>
        <v>6.85495372477621</v>
      </c>
      <c r="S16" s="189">
        <v>133355</v>
      </c>
      <c r="T16" s="131">
        <f t="shared" si="0"/>
        <v>-0.6611975553972479</v>
      </c>
      <c r="U16" s="189">
        <v>1023568</v>
      </c>
      <c r="V16" s="190">
        <v>106963</v>
      </c>
      <c r="W16" s="208">
        <f>+U16/V16</f>
        <v>9.569365107560559</v>
      </c>
      <c r="X16" s="8"/>
      <c r="Y16" s="8"/>
    </row>
    <row r="17" spans="1:25" s="10" customFormat="1" ht="15.75" customHeight="1">
      <c r="A17" s="112">
        <v>13</v>
      </c>
      <c r="B17" s="173" t="s">
        <v>71</v>
      </c>
      <c r="C17" s="127">
        <v>39381</v>
      </c>
      <c r="D17" s="126" t="s">
        <v>45</v>
      </c>
      <c r="E17" s="126" t="s">
        <v>52</v>
      </c>
      <c r="F17" s="128">
        <v>91</v>
      </c>
      <c r="G17" s="128">
        <v>69</v>
      </c>
      <c r="H17" s="128">
        <v>6</v>
      </c>
      <c r="I17" s="186">
        <v>8711</v>
      </c>
      <c r="J17" s="129">
        <v>1576</v>
      </c>
      <c r="K17" s="186">
        <v>15317</v>
      </c>
      <c r="L17" s="129">
        <v>2729</v>
      </c>
      <c r="M17" s="186">
        <v>17150</v>
      </c>
      <c r="N17" s="129">
        <v>2960</v>
      </c>
      <c r="O17" s="187">
        <f aca="true" t="shared" si="1" ref="O17:P20">I17+K17+M17</f>
        <v>41178</v>
      </c>
      <c r="P17" s="188">
        <f t="shared" si="1"/>
        <v>7265</v>
      </c>
      <c r="Q17" s="130">
        <f>IF(O17&lt;&gt;0,P17/G17,"")</f>
        <v>105.28985507246377</v>
      </c>
      <c r="R17" s="166">
        <f>IF(O17&lt;&gt;0,O17/P17,"")</f>
        <v>5.667997247075017</v>
      </c>
      <c r="S17" s="186">
        <v>60908.5</v>
      </c>
      <c r="T17" s="131">
        <f t="shared" si="0"/>
        <v>-0.32393672475927004</v>
      </c>
      <c r="U17" s="187">
        <f>964543+666618+447582+156310.5+90863+41178</f>
        <v>2367094.5</v>
      </c>
      <c r="V17" s="132">
        <f>104009+73251+49929+20007+15751+7265</f>
        <v>270212</v>
      </c>
      <c r="W17" s="212">
        <f>IF(U17&lt;&gt;0,U17/V17,"")</f>
        <v>8.760138335825204</v>
      </c>
      <c r="X17" s="8"/>
      <c r="Y17" s="8"/>
    </row>
    <row r="18" spans="1:25" s="10" customFormat="1" ht="15.75" customHeight="1">
      <c r="A18" s="112">
        <v>14</v>
      </c>
      <c r="B18" s="172" t="s">
        <v>72</v>
      </c>
      <c r="C18" s="133">
        <v>39395</v>
      </c>
      <c r="D18" s="134" t="s">
        <v>43</v>
      </c>
      <c r="E18" s="134" t="s">
        <v>85</v>
      </c>
      <c r="F18" s="192">
        <v>35</v>
      </c>
      <c r="G18" s="192">
        <v>35</v>
      </c>
      <c r="H18" s="192">
        <v>4</v>
      </c>
      <c r="I18" s="189">
        <v>3502</v>
      </c>
      <c r="J18" s="190">
        <v>406</v>
      </c>
      <c r="K18" s="189">
        <v>8323.5</v>
      </c>
      <c r="L18" s="190">
        <v>949</v>
      </c>
      <c r="M18" s="189">
        <v>8404.5</v>
      </c>
      <c r="N18" s="190">
        <v>957</v>
      </c>
      <c r="O18" s="189">
        <f t="shared" si="1"/>
        <v>20230</v>
      </c>
      <c r="P18" s="190">
        <f t="shared" si="1"/>
        <v>2312</v>
      </c>
      <c r="Q18" s="135">
        <f>+P18/G18</f>
        <v>66.05714285714286</v>
      </c>
      <c r="R18" s="167">
        <f>+O18/P18</f>
        <v>8.75</v>
      </c>
      <c r="S18" s="189">
        <v>61369.5</v>
      </c>
      <c r="T18" s="131">
        <f t="shared" si="0"/>
        <v>-0.6703574251053047</v>
      </c>
      <c r="U18" s="193">
        <v>602467</v>
      </c>
      <c r="V18" s="194">
        <v>54092</v>
      </c>
      <c r="W18" s="209">
        <f>U18/V18</f>
        <v>11.137820749833617</v>
      </c>
      <c r="X18" s="8"/>
      <c r="Y18" s="8"/>
    </row>
    <row r="19" spans="1:25" s="10" customFormat="1" ht="15.75" customHeight="1">
      <c r="A19" s="112">
        <v>15</v>
      </c>
      <c r="B19" s="176" t="s">
        <v>35</v>
      </c>
      <c r="C19" s="127">
        <v>39416</v>
      </c>
      <c r="D19" s="150" t="s">
        <v>38</v>
      </c>
      <c r="E19" s="150" t="s">
        <v>21</v>
      </c>
      <c r="F19" s="139">
        <v>40</v>
      </c>
      <c r="G19" s="139">
        <v>40</v>
      </c>
      <c r="H19" s="139">
        <v>1</v>
      </c>
      <c r="I19" s="200">
        <v>4284</v>
      </c>
      <c r="J19" s="140">
        <v>633</v>
      </c>
      <c r="K19" s="200">
        <v>6608.5</v>
      </c>
      <c r="L19" s="140">
        <v>729</v>
      </c>
      <c r="M19" s="200">
        <v>7109</v>
      </c>
      <c r="N19" s="140">
        <v>759</v>
      </c>
      <c r="O19" s="200">
        <f t="shared" si="1"/>
        <v>18001.5</v>
      </c>
      <c r="P19" s="140">
        <f t="shared" si="1"/>
        <v>2121</v>
      </c>
      <c r="Q19" s="140">
        <f>+P19/G19</f>
        <v>53.025</v>
      </c>
      <c r="R19" s="168">
        <f>+O19/P19</f>
        <v>8.487270155586987</v>
      </c>
      <c r="S19" s="200"/>
      <c r="T19" s="131">
        <f t="shared" si="0"/>
      </c>
      <c r="U19" s="200">
        <v>18001.5</v>
      </c>
      <c r="V19" s="140">
        <v>2121</v>
      </c>
      <c r="W19" s="213">
        <f>U19/V19</f>
        <v>8.487270155586987</v>
      </c>
      <c r="X19" s="8"/>
      <c r="Y19" s="8"/>
    </row>
    <row r="20" spans="1:25" s="10" customFormat="1" ht="15.75" customHeight="1">
      <c r="A20" s="112">
        <v>16</v>
      </c>
      <c r="B20" s="172" t="s">
        <v>22</v>
      </c>
      <c r="C20" s="133">
        <v>39416</v>
      </c>
      <c r="D20" s="134" t="s">
        <v>101</v>
      </c>
      <c r="E20" s="134" t="s">
        <v>102</v>
      </c>
      <c r="F20" s="137">
        <v>4</v>
      </c>
      <c r="G20" s="137">
        <v>4</v>
      </c>
      <c r="H20" s="137">
        <v>1</v>
      </c>
      <c r="I20" s="197">
        <v>3209.5</v>
      </c>
      <c r="J20" s="135">
        <v>259</v>
      </c>
      <c r="K20" s="197">
        <v>6445.5</v>
      </c>
      <c r="L20" s="135">
        <v>494</v>
      </c>
      <c r="M20" s="197">
        <v>6941</v>
      </c>
      <c r="N20" s="135">
        <v>543</v>
      </c>
      <c r="O20" s="197">
        <f t="shared" si="1"/>
        <v>16596</v>
      </c>
      <c r="P20" s="135">
        <f t="shared" si="1"/>
        <v>1296</v>
      </c>
      <c r="Q20" s="135">
        <f>+P20/G20</f>
        <v>324</v>
      </c>
      <c r="R20" s="167">
        <f>+O20/P20</f>
        <v>12.805555555555555</v>
      </c>
      <c r="S20" s="197">
        <v>0</v>
      </c>
      <c r="T20" s="131">
        <f t="shared" si="0"/>
      </c>
      <c r="U20" s="201">
        <v>18020</v>
      </c>
      <c r="V20" s="132">
        <v>1652</v>
      </c>
      <c r="W20" s="209">
        <f>U20/V20</f>
        <v>10.907990314769975</v>
      </c>
      <c r="X20" s="8"/>
      <c r="Y20" s="8"/>
    </row>
    <row r="21" spans="1:24" s="10" customFormat="1" ht="15.75" customHeight="1">
      <c r="A21" s="112">
        <v>17</v>
      </c>
      <c r="B21" s="173" t="s">
        <v>8</v>
      </c>
      <c r="C21" s="127">
        <v>39402</v>
      </c>
      <c r="D21" s="136" t="s">
        <v>124</v>
      </c>
      <c r="E21" s="126" t="s">
        <v>125</v>
      </c>
      <c r="F21" s="128">
        <v>20</v>
      </c>
      <c r="G21" s="128">
        <v>11</v>
      </c>
      <c r="H21" s="128">
        <v>3</v>
      </c>
      <c r="I21" s="186">
        <v>3629</v>
      </c>
      <c r="J21" s="129">
        <v>297</v>
      </c>
      <c r="K21" s="186">
        <v>6108</v>
      </c>
      <c r="L21" s="129">
        <v>472</v>
      </c>
      <c r="M21" s="186">
        <v>5373</v>
      </c>
      <c r="N21" s="129">
        <v>420</v>
      </c>
      <c r="O21" s="187">
        <f>+I21+K21+M21</f>
        <v>15110</v>
      </c>
      <c r="P21" s="188">
        <f>+J21+L21+N21</f>
        <v>1189</v>
      </c>
      <c r="Q21" s="130">
        <f>IF(O21&lt;&gt;0,P21/G21,"")</f>
        <v>108.0909090909091</v>
      </c>
      <c r="R21" s="166">
        <f>IF(O21&lt;&gt;0,O21/P21,"")</f>
        <v>12.708158116063919</v>
      </c>
      <c r="S21" s="186">
        <v>48580</v>
      </c>
      <c r="T21" s="131">
        <f t="shared" si="0"/>
        <v>-0.6889666529435982</v>
      </c>
      <c r="U21" s="186">
        <v>231838</v>
      </c>
      <c r="V21" s="129">
        <v>20479</v>
      </c>
      <c r="W21" s="207">
        <f>U21/V21</f>
        <v>11.320767615606231</v>
      </c>
      <c r="X21" s="8"/>
    </row>
    <row r="22" spans="1:24" s="10" customFormat="1" ht="15.75" customHeight="1">
      <c r="A22" s="112">
        <v>18</v>
      </c>
      <c r="B22" s="172" t="s">
        <v>23</v>
      </c>
      <c r="C22" s="133">
        <v>39416</v>
      </c>
      <c r="D22" s="134" t="s">
        <v>133</v>
      </c>
      <c r="E22" s="134" t="s">
        <v>24</v>
      </c>
      <c r="F22" s="137">
        <v>10</v>
      </c>
      <c r="G22" s="137">
        <v>10</v>
      </c>
      <c r="H22" s="137">
        <v>1</v>
      </c>
      <c r="I22" s="189">
        <v>2040</v>
      </c>
      <c r="J22" s="190">
        <v>202</v>
      </c>
      <c r="K22" s="189">
        <v>5089</v>
      </c>
      <c r="L22" s="190">
        <v>504</v>
      </c>
      <c r="M22" s="189">
        <v>5316</v>
      </c>
      <c r="N22" s="190">
        <v>506</v>
      </c>
      <c r="O22" s="189">
        <f>+M22+K22+I22</f>
        <v>12445</v>
      </c>
      <c r="P22" s="190">
        <f>+N22+L22+J22</f>
        <v>1212</v>
      </c>
      <c r="Q22" s="190">
        <f>+P22/G22</f>
        <v>121.2</v>
      </c>
      <c r="R22" s="191">
        <f>+O22/P22</f>
        <v>10.268151815181518</v>
      </c>
      <c r="S22" s="189">
        <v>0</v>
      </c>
      <c r="T22" s="131">
        <f t="shared" si="0"/>
      </c>
      <c r="U22" s="189">
        <v>12445</v>
      </c>
      <c r="V22" s="190">
        <v>1212</v>
      </c>
      <c r="W22" s="208">
        <f>+U22/V22</f>
        <v>10.268151815181518</v>
      </c>
      <c r="X22" s="8"/>
    </row>
    <row r="23" spans="1:24" s="10" customFormat="1" ht="15.75" customHeight="1">
      <c r="A23" s="112">
        <v>19</v>
      </c>
      <c r="B23" s="174" t="s">
        <v>64</v>
      </c>
      <c r="C23" s="127">
        <v>39374</v>
      </c>
      <c r="D23" s="138" t="s">
        <v>37</v>
      </c>
      <c r="E23" s="141" t="s">
        <v>65</v>
      </c>
      <c r="F23" s="142">
        <v>37</v>
      </c>
      <c r="G23" s="142">
        <v>24</v>
      </c>
      <c r="H23" s="142">
        <v>7</v>
      </c>
      <c r="I23" s="186">
        <v>1282</v>
      </c>
      <c r="J23" s="129">
        <v>244</v>
      </c>
      <c r="K23" s="186">
        <v>3711</v>
      </c>
      <c r="L23" s="129">
        <v>631</v>
      </c>
      <c r="M23" s="186">
        <v>3026</v>
      </c>
      <c r="N23" s="129">
        <v>575</v>
      </c>
      <c r="O23" s="187">
        <f>+I23+K23+M23</f>
        <v>8019</v>
      </c>
      <c r="P23" s="188">
        <f>+J23+L23+N23</f>
        <v>1450</v>
      </c>
      <c r="Q23" s="135">
        <f>+P23/G23</f>
        <v>60.416666666666664</v>
      </c>
      <c r="R23" s="167">
        <f>+O23/P23</f>
        <v>5.530344827586207</v>
      </c>
      <c r="S23" s="186">
        <v>13494</v>
      </c>
      <c r="T23" s="131">
        <f t="shared" si="0"/>
        <v>-0.40573588261449534</v>
      </c>
      <c r="U23" s="186">
        <v>803158</v>
      </c>
      <c r="V23" s="129">
        <v>95201</v>
      </c>
      <c r="W23" s="212">
        <f>U23/V23</f>
        <v>8.43644499532568</v>
      </c>
      <c r="X23" s="8"/>
    </row>
    <row r="24" spans="1:24" s="10" customFormat="1" ht="18">
      <c r="A24" s="112">
        <v>20</v>
      </c>
      <c r="B24" s="172" t="s">
        <v>78</v>
      </c>
      <c r="C24" s="133">
        <v>39409</v>
      </c>
      <c r="D24" s="134" t="s">
        <v>101</v>
      </c>
      <c r="E24" s="134" t="s">
        <v>25</v>
      </c>
      <c r="F24" s="137">
        <v>37</v>
      </c>
      <c r="G24" s="137">
        <v>29</v>
      </c>
      <c r="H24" s="137">
        <v>2</v>
      </c>
      <c r="I24" s="186">
        <v>1168</v>
      </c>
      <c r="J24" s="129">
        <v>196</v>
      </c>
      <c r="K24" s="186">
        <v>3038.5</v>
      </c>
      <c r="L24" s="129">
        <v>404</v>
      </c>
      <c r="M24" s="186">
        <v>3068</v>
      </c>
      <c r="N24" s="129">
        <v>437</v>
      </c>
      <c r="O24" s="187">
        <f>I24+K24+M24</f>
        <v>7274.5</v>
      </c>
      <c r="P24" s="188">
        <f>J24+L24+N24</f>
        <v>1037</v>
      </c>
      <c r="Q24" s="135">
        <f>+P24/G24</f>
        <v>35.758620689655174</v>
      </c>
      <c r="R24" s="167">
        <f>+O24/P24</f>
        <v>7.014946962391514</v>
      </c>
      <c r="S24" s="197">
        <v>17081.5</v>
      </c>
      <c r="T24" s="131">
        <f t="shared" si="0"/>
        <v>-0.5741299066241256</v>
      </c>
      <c r="U24" s="201">
        <v>32901.5</v>
      </c>
      <c r="V24" s="132">
        <v>4902</v>
      </c>
      <c r="W24" s="209">
        <f>U24/V24</f>
        <v>6.711852305181559</v>
      </c>
      <c r="X24" s="8"/>
    </row>
    <row r="25" spans="1:28" s="61" customFormat="1" ht="15">
      <c r="A25" s="62"/>
      <c r="B25" s="248" t="s">
        <v>41</v>
      </c>
      <c r="C25" s="248"/>
      <c r="D25" s="264"/>
      <c r="E25" s="264"/>
      <c r="F25" s="114"/>
      <c r="G25" s="114">
        <f>SUM(G5:G24)</f>
        <v>1213</v>
      </c>
      <c r="H25" s="115"/>
      <c r="I25" s="122"/>
      <c r="J25" s="123"/>
      <c r="K25" s="122"/>
      <c r="L25" s="123"/>
      <c r="M25" s="122"/>
      <c r="N25" s="123"/>
      <c r="O25" s="122">
        <f>SUM(O5:O24)</f>
        <v>4076666</v>
      </c>
      <c r="P25" s="123">
        <f>SUM(P5:P24)</f>
        <v>466511</v>
      </c>
      <c r="Q25" s="123">
        <f>O25/G25</f>
        <v>3360.8128606760097</v>
      </c>
      <c r="R25" s="118">
        <f>O25/P25</f>
        <v>8.73862781370643</v>
      </c>
      <c r="S25" s="122"/>
      <c r="T25" s="119"/>
      <c r="U25" s="122"/>
      <c r="V25" s="123"/>
      <c r="W25" s="118"/>
      <c r="AB25" s="61" t="s">
        <v>50</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2"/>
      <c r="D27" s="246"/>
      <c r="E27" s="247"/>
      <c r="F27" s="247"/>
      <c r="G27" s="247"/>
      <c r="H27" s="34"/>
      <c r="I27" s="35"/>
      <c r="K27" s="35"/>
      <c r="M27" s="35"/>
      <c r="O27" s="36"/>
      <c r="R27" s="37"/>
      <c r="S27" s="258" t="s">
        <v>84</v>
      </c>
      <c r="T27" s="258"/>
      <c r="U27" s="258"/>
      <c r="V27" s="258"/>
      <c r="W27" s="258"/>
      <c r="X27" s="38"/>
    </row>
    <row r="28" spans="1:24" s="33" customFormat="1" ht="18">
      <c r="A28" s="32"/>
      <c r="B28" s="9"/>
      <c r="C28" s="52"/>
      <c r="D28" s="53"/>
      <c r="E28" s="54"/>
      <c r="F28" s="54"/>
      <c r="G28" s="80"/>
      <c r="H28" s="34"/>
      <c r="M28" s="35"/>
      <c r="O28" s="36"/>
      <c r="R28" s="37"/>
      <c r="S28" s="258"/>
      <c r="T28" s="258"/>
      <c r="U28" s="258"/>
      <c r="V28" s="258"/>
      <c r="W28" s="258"/>
      <c r="X28" s="38"/>
    </row>
    <row r="29" spans="1:24" s="33" customFormat="1" ht="18">
      <c r="A29" s="32"/>
      <c r="G29" s="34"/>
      <c r="H29" s="34"/>
      <c r="M29" s="35"/>
      <c r="O29" s="36"/>
      <c r="R29" s="37"/>
      <c r="S29" s="258"/>
      <c r="T29" s="258"/>
      <c r="U29" s="258"/>
      <c r="V29" s="258"/>
      <c r="W29" s="258"/>
      <c r="X29" s="38"/>
    </row>
    <row r="30" spans="1:24" s="33" customFormat="1" ht="18" customHeight="1">
      <c r="A30" s="32"/>
      <c r="C30" s="34"/>
      <c r="E30" s="39"/>
      <c r="F30" s="34"/>
      <c r="G30" s="34"/>
      <c r="H30" s="34"/>
      <c r="I30" s="35"/>
      <c r="K30" s="35"/>
      <c r="M30" s="35"/>
      <c r="O30" s="36"/>
      <c r="S30" s="259" t="s">
        <v>99</v>
      </c>
      <c r="T30" s="259"/>
      <c r="U30" s="259"/>
      <c r="V30" s="259"/>
      <c r="W30" s="259"/>
      <c r="X30" s="38"/>
    </row>
    <row r="31" spans="1:24" s="33" customFormat="1" ht="18.75" customHeight="1">
      <c r="A31" s="32"/>
      <c r="C31" s="34"/>
      <c r="E31" s="39"/>
      <c r="F31" s="34"/>
      <c r="G31" s="34"/>
      <c r="H31" s="34"/>
      <c r="I31" s="35"/>
      <c r="K31" s="35"/>
      <c r="M31" s="35"/>
      <c r="O31" s="36"/>
      <c r="S31" s="259"/>
      <c r="T31" s="259"/>
      <c r="U31" s="259"/>
      <c r="V31" s="259"/>
      <c r="W31" s="259"/>
      <c r="X31" s="38"/>
    </row>
    <row r="32" spans="1:24" s="33" customFormat="1" ht="36" customHeight="1">
      <c r="A32" s="32"/>
      <c r="C32" s="34"/>
      <c r="E32" s="39"/>
      <c r="F32" s="34"/>
      <c r="G32" s="34"/>
      <c r="H32" s="34"/>
      <c r="I32" s="35"/>
      <c r="K32" s="35"/>
      <c r="M32" s="35"/>
      <c r="O32" s="36"/>
      <c r="S32" s="259"/>
      <c r="T32" s="259"/>
      <c r="U32" s="259"/>
      <c r="V32" s="259"/>
      <c r="W32" s="259"/>
      <c r="X32" s="38"/>
    </row>
    <row r="33" spans="1:24" s="33" customFormat="1" ht="30" customHeight="1">
      <c r="A33" s="32"/>
      <c r="C33" s="34"/>
      <c r="E33" s="39"/>
      <c r="F33" s="34"/>
      <c r="G33" s="34"/>
      <c r="H33" s="34"/>
      <c r="I33" s="35"/>
      <c r="K33" s="35"/>
      <c r="M33" s="35"/>
      <c r="O33" s="36"/>
      <c r="P33" s="251" t="s">
        <v>36</v>
      </c>
      <c r="Q33" s="257"/>
      <c r="R33" s="257"/>
      <c r="S33" s="257"/>
      <c r="T33" s="257"/>
      <c r="U33" s="257"/>
      <c r="V33" s="257"/>
      <c r="W33" s="257"/>
      <c r="X33" s="38"/>
    </row>
    <row r="34" spans="1:24" s="33" customFormat="1" ht="30" customHeight="1">
      <c r="A34" s="32"/>
      <c r="C34" s="34"/>
      <c r="E34" s="39"/>
      <c r="F34" s="34"/>
      <c r="G34" s="34"/>
      <c r="H34" s="34"/>
      <c r="I34" s="35"/>
      <c r="K34" s="35"/>
      <c r="M34" s="35"/>
      <c r="O34" s="36"/>
      <c r="P34" s="257"/>
      <c r="Q34" s="257"/>
      <c r="R34" s="257"/>
      <c r="S34" s="257"/>
      <c r="T34" s="257"/>
      <c r="U34" s="257"/>
      <c r="V34" s="257"/>
      <c r="W34" s="257"/>
      <c r="X34" s="38"/>
    </row>
    <row r="35" spans="1:24" s="33" customFormat="1" ht="30" customHeight="1">
      <c r="A35" s="32"/>
      <c r="C35" s="34"/>
      <c r="E35" s="39"/>
      <c r="F35" s="34"/>
      <c r="G35" s="34"/>
      <c r="H35" s="34"/>
      <c r="I35" s="35"/>
      <c r="K35" s="35"/>
      <c r="M35" s="35"/>
      <c r="O35" s="36"/>
      <c r="P35" s="257"/>
      <c r="Q35" s="257"/>
      <c r="R35" s="257"/>
      <c r="S35" s="257"/>
      <c r="T35" s="257"/>
      <c r="U35" s="257"/>
      <c r="V35" s="257"/>
      <c r="W35" s="257"/>
      <c r="X35" s="38"/>
    </row>
    <row r="36" spans="1:24" s="33" customFormat="1" ht="30" customHeight="1">
      <c r="A36" s="32"/>
      <c r="C36" s="34"/>
      <c r="E36" s="39"/>
      <c r="F36" s="34"/>
      <c r="G36" s="34"/>
      <c r="H36" s="34"/>
      <c r="I36" s="35"/>
      <c r="K36" s="35"/>
      <c r="M36" s="35"/>
      <c r="O36" s="36"/>
      <c r="P36" s="257"/>
      <c r="Q36" s="257"/>
      <c r="R36" s="257"/>
      <c r="S36" s="257"/>
      <c r="T36" s="257"/>
      <c r="U36" s="257"/>
      <c r="V36" s="257"/>
      <c r="W36" s="257"/>
      <c r="X36" s="38"/>
    </row>
    <row r="37" spans="1:24" s="33" customFormat="1" ht="30" customHeight="1">
      <c r="A37" s="32"/>
      <c r="C37" s="34"/>
      <c r="E37" s="39"/>
      <c r="F37" s="34"/>
      <c r="G37" s="34"/>
      <c r="H37" s="34"/>
      <c r="I37" s="35"/>
      <c r="K37" s="35"/>
      <c r="M37" s="35"/>
      <c r="O37" s="36"/>
      <c r="P37" s="257"/>
      <c r="Q37" s="257"/>
      <c r="R37" s="257"/>
      <c r="S37" s="257"/>
      <c r="T37" s="257"/>
      <c r="U37" s="257"/>
      <c r="V37" s="257"/>
      <c r="W37" s="257"/>
      <c r="X37" s="38"/>
    </row>
    <row r="38" spans="1:24" s="33" customFormat="1" ht="30" customHeight="1">
      <c r="A38" s="32"/>
      <c r="C38" s="34"/>
      <c r="E38" s="39"/>
      <c r="F38" s="34"/>
      <c r="G38" s="5"/>
      <c r="H38" s="5"/>
      <c r="I38" s="12"/>
      <c r="J38" s="3"/>
      <c r="K38" s="12"/>
      <c r="L38" s="3"/>
      <c r="M38" s="12"/>
      <c r="N38" s="3"/>
      <c r="O38" s="36"/>
      <c r="P38" s="257"/>
      <c r="Q38" s="257"/>
      <c r="R38" s="257"/>
      <c r="S38" s="257"/>
      <c r="T38" s="257"/>
      <c r="U38" s="257"/>
      <c r="V38" s="257"/>
      <c r="W38" s="257"/>
      <c r="X38" s="38"/>
    </row>
    <row r="39" spans="1:24" s="33" customFormat="1" ht="33" customHeight="1">
      <c r="A39" s="32"/>
      <c r="C39" s="34"/>
      <c r="E39" s="39"/>
      <c r="F39" s="34"/>
      <c r="G39" s="5"/>
      <c r="H39" s="5"/>
      <c r="I39" s="12"/>
      <c r="J39" s="3"/>
      <c r="K39" s="12"/>
      <c r="L39" s="3"/>
      <c r="M39" s="12"/>
      <c r="N39" s="3"/>
      <c r="O39" s="36"/>
      <c r="P39" s="256" t="s">
        <v>39</v>
      </c>
      <c r="Q39" s="257"/>
      <c r="R39" s="257"/>
      <c r="S39" s="257"/>
      <c r="T39" s="257"/>
      <c r="U39" s="257"/>
      <c r="V39" s="257"/>
      <c r="W39" s="257"/>
      <c r="X39" s="38"/>
    </row>
    <row r="40" spans="1:24" s="33" customFormat="1" ht="33" customHeight="1">
      <c r="A40" s="32"/>
      <c r="C40" s="34"/>
      <c r="E40" s="39"/>
      <c r="F40" s="34"/>
      <c r="G40" s="5"/>
      <c r="H40" s="5"/>
      <c r="I40" s="12"/>
      <c r="J40" s="3"/>
      <c r="K40" s="12"/>
      <c r="L40" s="3"/>
      <c r="M40" s="12"/>
      <c r="N40" s="3"/>
      <c r="O40" s="36"/>
      <c r="P40" s="257"/>
      <c r="Q40" s="257"/>
      <c r="R40" s="257"/>
      <c r="S40" s="257"/>
      <c r="T40" s="257"/>
      <c r="U40" s="257"/>
      <c r="V40" s="257"/>
      <c r="W40" s="257"/>
      <c r="X40" s="38"/>
    </row>
    <row r="41" spans="1:24" s="33" customFormat="1" ht="33" customHeight="1">
      <c r="A41" s="32"/>
      <c r="C41" s="34"/>
      <c r="E41" s="39"/>
      <c r="F41" s="34"/>
      <c r="G41" s="5"/>
      <c r="H41" s="5"/>
      <c r="I41" s="12"/>
      <c r="J41" s="3"/>
      <c r="K41" s="12"/>
      <c r="L41" s="3"/>
      <c r="M41" s="12"/>
      <c r="N41" s="3"/>
      <c r="O41" s="36"/>
      <c r="P41" s="257"/>
      <c r="Q41" s="257"/>
      <c r="R41" s="257"/>
      <c r="S41" s="257"/>
      <c r="T41" s="257"/>
      <c r="U41" s="257"/>
      <c r="V41" s="257"/>
      <c r="W41" s="257"/>
      <c r="X41" s="38"/>
    </row>
    <row r="42" spans="1:24" s="33" customFormat="1" ht="33" customHeight="1">
      <c r="A42" s="32"/>
      <c r="C42" s="34"/>
      <c r="E42" s="39"/>
      <c r="F42" s="34"/>
      <c r="G42" s="5"/>
      <c r="H42" s="5"/>
      <c r="I42" s="12"/>
      <c r="J42" s="3"/>
      <c r="K42" s="12"/>
      <c r="L42" s="3"/>
      <c r="M42" s="12"/>
      <c r="N42" s="3"/>
      <c r="O42" s="36"/>
      <c r="P42" s="257"/>
      <c r="Q42" s="257"/>
      <c r="R42" s="257"/>
      <c r="S42" s="257"/>
      <c r="T42" s="257"/>
      <c r="U42" s="257"/>
      <c r="V42" s="257"/>
      <c r="W42" s="257"/>
      <c r="X42" s="38"/>
    </row>
    <row r="43" spans="1:24" s="33" customFormat="1" ht="33" customHeight="1">
      <c r="A43" s="32"/>
      <c r="C43" s="34"/>
      <c r="E43" s="39"/>
      <c r="F43" s="34"/>
      <c r="G43" s="5"/>
      <c r="H43" s="5"/>
      <c r="I43" s="12"/>
      <c r="J43" s="3"/>
      <c r="K43" s="12"/>
      <c r="L43" s="3"/>
      <c r="M43" s="12"/>
      <c r="N43" s="3"/>
      <c r="O43" s="36"/>
      <c r="P43" s="257"/>
      <c r="Q43" s="257"/>
      <c r="R43" s="257"/>
      <c r="S43" s="257"/>
      <c r="T43" s="257"/>
      <c r="U43" s="257"/>
      <c r="V43" s="257"/>
      <c r="W43" s="257"/>
      <c r="X43" s="38"/>
    </row>
    <row r="44" spans="16:23" ht="33" customHeight="1">
      <c r="P44" s="257"/>
      <c r="Q44" s="257"/>
      <c r="R44" s="257"/>
      <c r="S44" s="257"/>
      <c r="T44" s="257"/>
      <c r="U44" s="257"/>
      <c r="V44" s="257"/>
      <c r="W44" s="257"/>
    </row>
    <row r="45" spans="16:23" ht="33" customHeight="1">
      <c r="P45" s="257"/>
      <c r="Q45" s="257"/>
      <c r="R45" s="257"/>
      <c r="S45" s="257"/>
      <c r="T45" s="257"/>
      <c r="U45" s="257"/>
      <c r="V45" s="257"/>
      <c r="W45" s="257"/>
    </row>
  </sheetData>
  <sheetProtection/>
  <mergeCells count="21">
    <mergeCell ref="D3:D4"/>
    <mergeCell ref="E3:E4"/>
    <mergeCell ref="F3:F4"/>
    <mergeCell ref="O3:R3"/>
    <mergeCell ref="S3:T3"/>
    <mergeCell ref="U3:W3"/>
    <mergeCell ref="H3:H4"/>
    <mergeCell ref="G3:G4"/>
    <mergeCell ref="M3:N3"/>
    <mergeCell ref="K3:L3"/>
    <mergeCell ref="I3:J3"/>
    <mergeCell ref="P39:W45"/>
    <mergeCell ref="D27:G27"/>
    <mergeCell ref="S27:W29"/>
    <mergeCell ref="S30:W32"/>
    <mergeCell ref="P33:W38"/>
    <mergeCell ref="A2:W2"/>
    <mergeCell ref="B3:B4"/>
    <mergeCell ref="C3:C4"/>
    <mergeCell ref="B25:C25"/>
    <mergeCell ref="D25:E25"/>
  </mergeCells>
  <printOptions/>
  <pageMargins left="0.17" right="0.12" top="0.82" bottom="0.39" header="0.5" footer="0.32"/>
  <pageSetup orientation="portrait" paperSize="9" scale="70"/>
  <ignoredErrors>
    <ignoredError sqref="O8:V23 W22:W23" formula="1"/>
    <ignoredError sqref="W7:W21" formula="1" unlockedFormula="1"/>
    <ignoredError sqref="W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2007-12-04T15:36:05Z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