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7400" windowHeight="12120" tabRatio="804" activeTab="1"/>
  </bookViews>
  <sheets>
    <sheet name="Dec 14-16 (we 51)" sheetId="1" r:id="rId1"/>
    <sheet name="Dec 14-16 (TOP 20)" sheetId="2" r:id="rId2"/>
  </sheets>
  <definedNames>
    <definedName name="_xlnm.Print_Area" localSheetId="1">'Dec 14-16 (TOP 20)'!$A$1:$W$45</definedName>
    <definedName name="_xlnm.Print_Area" localSheetId="0">'Dec 14-16 (we 51)'!$A$1:$W$89</definedName>
  </definedNames>
  <calcPr fullCalcOnLoad="1"/>
</workbook>
</file>

<file path=xl/sharedStrings.xml><?xml version="1.0" encoding="utf-8"?>
<sst xmlns="http://schemas.openxmlformats.org/spreadsheetml/2006/main" count="315" uniqueCount="140">
  <si>
    <t>ANKA KUŞU: BANA SIRRINI AÇ</t>
  </si>
  <si>
    <t>FRITT WILT</t>
  </si>
  <si>
    <t>FIDA FILM</t>
  </si>
  <si>
    <t>BEYAZ MELEK</t>
  </si>
  <si>
    <t>GARFIELD GETS REAL</t>
  </si>
  <si>
    <t>MUSALLAT</t>
  </si>
  <si>
    <t>MIA-DADA</t>
  </si>
  <si>
    <t>30 DAYS OF NIGHT</t>
  </si>
  <si>
    <t>ASSASSINATION OF JESSE JAMES</t>
  </si>
  <si>
    <t xml:space="preserve">*Bu hafta sonu Umut Sanat, Avşar Film, Umut Sanat, R Film ve Barbar Film'in dağıtımda filmi yoktur. </t>
  </si>
  <si>
    <t>*Bu hafta sonu Umut Sanat, Avşar Film, Umut Sanat, R Film ve Barbar Film'in dağıtımda filmi yoktur.</t>
  </si>
  <si>
    <t>GOLDEN COMPASS, THE</t>
  </si>
  <si>
    <t>BEOWULF</t>
  </si>
  <si>
    <t>HITMAN</t>
  </si>
  <si>
    <t>EASTERN PROMISES</t>
  </si>
  <si>
    <t>ISLAND OF LOST SOULS</t>
  </si>
  <si>
    <t>DEATH AT A FUNERAL</t>
  </si>
  <si>
    <t>PINEMA</t>
  </si>
  <si>
    <t>KAPLAN FILM</t>
  </si>
  <si>
    <t>UNE VIEILLE MAITRESSE</t>
  </si>
  <si>
    <t>BELGE</t>
  </si>
  <si>
    <t>ACROSS THE UNIVERSE</t>
  </si>
  <si>
    <t>OZEN-FILMSAN</t>
  </si>
  <si>
    <t>SÖZÜN BİTTİĞİ YER</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</si>
  <si>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</si>
  <si>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</si>
  <si>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</si>
  <si>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</si>
  <si>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</si>
  <si>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</si>
  <si>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OZEN</t>
  </si>
  <si>
    <t>D PRODUCTIONS</t>
  </si>
  <si>
    <t>MEDYAVIZYON</t>
  </si>
  <si>
    <t>Title</t>
  </si>
  <si>
    <t>Cumulative</t>
  </si>
  <si>
    <t>Scr.Avg.
(Adm.)</t>
  </si>
  <si>
    <t>Avg.
Ticket</t>
  </si>
  <si>
    <t>.</t>
  </si>
  <si>
    <t>SAW IV</t>
  </si>
  <si>
    <t>PERSEPOLIS</t>
  </si>
  <si>
    <t>CELLULOID</t>
  </si>
  <si>
    <t>CHANTIER</t>
  </si>
  <si>
    <t>KINGDOM, THE</t>
  </si>
  <si>
    <t>3:10 TO YUMA</t>
  </si>
  <si>
    <t>RELATIVITY</t>
  </si>
  <si>
    <t>MUTLULUK</t>
  </si>
  <si>
    <t>ANS</t>
  </si>
  <si>
    <t>RESIDENT EVIL: EXTINCTION</t>
  </si>
  <si>
    <t>CONSTANTIN</t>
  </si>
  <si>
    <t>SIFIR DEDİĞİMDE</t>
  </si>
  <si>
    <t>SEKANS</t>
  </si>
  <si>
    <t>IRINA PALM</t>
  </si>
  <si>
    <t>DENK AJANS</t>
  </si>
  <si>
    <t>HEART BREAK KID, THE</t>
  </si>
  <si>
    <t>YAŞAMIN KIYISINDA</t>
  </si>
  <si>
    <t>LIONS FOR LAMBS</t>
  </si>
  <si>
    <t>YUMURTA</t>
  </si>
  <si>
    <t>MICHAEL CLAYTON</t>
  </si>
  <si>
    <t>ANGEL</t>
  </si>
  <si>
    <t>WILD BUNCH</t>
  </si>
  <si>
    <t>SAKLI YÜZLER</t>
  </si>
  <si>
    <t>SUNA</t>
  </si>
  <si>
    <t xml:space="preserve">VIOLIN, EL </t>
  </si>
  <si>
    <t>ASKD</t>
  </si>
  <si>
    <t xml:space="preserve">HORIZON </t>
  </si>
  <si>
    <t>*Sorted according to Weekend Total G.B.O. - Hafta sonu toplam hasılat sütununa göre sıralanmıştır.</t>
  </si>
  <si>
    <t>FOX</t>
  </si>
  <si>
    <t>COLUMBIA</t>
  </si>
  <si>
    <t>Company</t>
  </si>
  <si>
    <t>35 MILIM</t>
  </si>
  <si>
    <t>UNIVERSAL</t>
  </si>
  <si>
    <t>BESTLINE</t>
  </si>
  <si>
    <t>FIDA</t>
  </si>
  <si>
    <t>SURF'S UP</t>
  </si>
  <si>
    <t>RATATOUILLE</t>
  </si>
  <si>
    <t>NEW LINE</t>
  </si>
  <si>
    <t>LICENSE TO WED</t>
  </si>
  <si>
    <t>WELCOME BACK PINOCCHIO</t>
  </si>
  <si>
    <t>BIR FILM</t>
  </si>
  <si>
    <t>MARS</t>
  </si>
  <si>
    <t>TIGLON</t>
  </si>
  <si>
    <t>IMPY'S ISLAND</t>
  </si>
  <si>
    <t>BRAVE ONE</t>
  </si>
  <si>
    <t>RUSH HOUR 3</t>
  </si>
  <si>
    <t>INVASION</t>
  </si>
  <si>
    <t>HALLOWEEN</t>
  </si>
  <si>
    <t>WEINSTEIN CO.</t>
  </si>
  <si>
    <t>Last Weekend</t>
  </si>
  <si>
    <t>Distributor</t>
  </si>
  <si>
    <t>Friday</t>
  </si>
  <si>
    <t>Saturday</t>
  </si>
  <si>
    <t>Sunday</t>
  </si>
  <si>
    <t>Change</t>
  </si>
  <si>
    <t>Adm.</t>
  </si>
  <si>
    <t>WB</t>
  </si>
  <si>
    <t>WARNER BROS.</t>
  </si>
  <si>
    <t>G.B.O.</t>
  </si>
  <si>
    <t>Release
Date</t>
  </si>
  <si>
    <t># of
Prints</t>
  </si>
  <si>
    <t># of
Screen</t>
  </si>
  <si>
    <t>Weeks in Release</t>
  </si>
  <si>
    <t>Weekend Total</t>
  </si>
  <si>
    <t>UIP</t>
  </si>
  <si>
    <t>BUENA VISTA</t>
  </si>
  <si>
    <t>Elimize ulaşan en son raporun saati: 18.36</t>
  </si>
  <si>
    <t>KABADAYI</t>
  </si>
  <si>
    <t>BEE MOVIE</t>
  </si>
  <si>
    <t>PARAMOUNT-DREAM WORKS</t>
  </si>
  <si>
    <t>BOYUT FİLM</t>
  </si>
  <si>
    <t>O KADIN</t>
  </si>
  <si>
    <t>VIDEOTEK</t>
  </si>
  <si>
    <t>ALVIN AND THE CHIPMUNKS</t>
  </si>
  <si>
    <t>ELIZABETH:GOLDEN AGE</t>
  </si>
  <si>
    <t>HİCRAN SOKAĞI</t>
  </si>
  <si>
    <t>MAGFILM</t>
  </si>
  <si>
    <t>MY BROTHER IS ONLY CHILD</t>
  </si>
  <si>
    <t>YENİ YAPIM - BİR FİLM</t>
  </si>
  <si>
    <t>BABAM VE OĞLUM</t>
  </si>
  <si>
    <t>18.11 05</t>
  </si>
  <si>
    <t>AVSAR</t>
  </si>
  <si>
    <t>DONDURMAM GAYMAK</t>
  </si>
  <si>
    <t>HERMES</t>
  </si>
  <si>
    <t>MASKELİ BEŞLER I.R.A.K</t>
  </si>
  <si>
    <t>ARZU-FIDA</t>
  </si>
  <si>
    <t>SON OSMANLI "YANDIM ALİ"</t>
  </si>
  <si>
    <t>ANKA FİLM</t>
  </si>
  <si>
    <t>I COULD NEVER BE YOUR WOMAN</t>
  </si>
  <si>
    <t>OZEN-UMUT</t>
  </si>
  <si>
    <t>LUST, CAUTION</t>
  </si>
  <si>
    <t>MARADONA TANRI'NIN ELİ</t>
  </si>
  <si>
    <t>ISTANBUL GUNESİ</t>
  </si>
  <si>
    <t>SİNEMAJANS</t>
  </si>
  <si>
    <t>35 milim</t>
  </si>
  <si>
    <t>SHOOT'EM UP</t>
  </si>
  <si>
    <t>EVERYONE'S HERO</t>
  </si>
  <si>
    <t>ZEYNEP' İN SEKİZ GÜNÜ</t>
  </si>
  <si>
    <t>BORDERTOWN</t>
  </si>
  <si>
    <t>CAPITOL</t>
  </si>
  <si>
    <t>YANLIŞ ZAMAN YOLCULARI</t>
  </si>
  <si>
    <t>MEDSER</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</si>
</sst>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style="thin"/>
    </border>
    <border>
      <left style="hair"/>
      <right style="hair"/>
      <top style="medium"/>
      <bottom style="hair"/>
    </border>
    <border>
      <left style="hair"/>
      <right style="hair"/>
      <top style="hair"/>
      <bottom style="medium"/>
    </border>
    <border>
      <left style="medium"/>
      <right style="hair"/>
      <top style="hair"/>
      <bottom style="hair"/>
    </border>
    <border>
      <left style="medium"/>
      <right style="hair"/>
      <top>
        <color indexed="63"/>
      </top>
      <bottom style="hair"/>
    </border>
    <border>
      <left style="medium"/>
      <right style="hair"/>
      <top style="hair"/>
      <bottom style="thin"/>
    </border>
    <border>
      <left style="medium"/>
      <right style="hair"/>
      <top style="hair"/>
      <bottom style="medium"/>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medium"/>
      <top style="hair"/>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76">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1" xfId="0" applyFont="1" applyBorder="1" applyAlignment="1" applyProtection="1">
      <alignment horizontal="center" vertical="center"/>
      <protection/>
    </xf>
    <xf numFmtId="0" fontId="17" fillId="0" borderId="12" xfId="0" applyFont="1" applyBorder="1" applyAlignment="1" applyProtection="1">
      <alignment horizontal="center" wrapText="1"/>
      <protection/>
    </xf>
    <xf numFmtId="193" fontId="17" fillId="0" borderId="12" xfId="0" applyNumberFormat="1" applyFont="1" applyFill="1" applyBorder="1" applyAlignment="1" applyProtection="1">
      <alignment horizontal="center" wrapText="1"/>
      <protection/>
    </xf>
    <xf numFmtId="188" fontId="17" fillId="0" borderId="12" xfId="0" applyNumberFormat="1" applyFont="1" applyBorder="1" applyAlignment="1" applyProtection="1">
      <alignment horizontal="center" wrapText="1"/>
      <protection/>
    </xf>
    <xf numFmtId="193" fontId="17" fillId="0" borderId="13"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2" xfId="0" applyNumberFormat="1" applyFont="1" applyBorder="1" applyAlignment="1" applyProtection="1">
      <alignment horizontal="center" wrapText="1"/>
      <protection/>
    </xf>
    <xf numFmtId="191" fontId="13"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7"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7"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2" xfId="0" applyNumberFormat="1" applyFont="1" applyFill="1" applyBorder="1" applyAlignment="1" applyProtection="1">
      <alignment horizontal="center" vertical="center" wrapText="1"/>
      <protection/>
    </xf>
    <xf numFmtId="188" fontId="17" fillId="0" borderId="12" xfId="0" applyNumberFormat="1" applyFont="1" applyFill="1" applyBorder="1" applyAlignment="1" applyProtection="1">
      <alignment horizontal="center" vertical="center" wrapText="1"/>
      <protection/>
    </xf>
    <xf numFmtId="193" fontId="17" fillId="0" borderId="12" xfId="0" applyNumberFormat="1" applyFont="1" applyFill="1" applyBorder="1" applyAlignment="1" applyProtection="1">
      <alignment horizontal="center" vertical="center" wrapText="1"/>
      <protection/>
    </xf>
    <xf numFmtId="193" fontId="17" fillId="0" borderId="13"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20"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20" fillId="0" borderId="14" xfId="0" applyFont="1" applyFill="1" applyBorder="1" applyAlignment="1" applyProtection="1">
      <alignment horizontal="right" vertical="center"/>
      <protection/>
    </xf>
    <xf numFmtId="0" fontId="20" fillId="0" borderId="15" xfId="0" applyFont="1" applyFill="1" applyBorder="1" applyAlignment="1" applyProtection="1">
      <alignment horizontal="right" vertical="center"/>
      <protection/>
    </xf>
    <xf numFmtId="3" fontId="22" fillId="33" borderId="16" xfId="0" applyNumberFormat="1"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191"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right" vertical="center"/>
      <protection/>
    </xf>
    <xf numFmtId="193" fontId="22" fillId="33" borderId="16" xfId="0" applyNumberFormat="1" applyFont="1" applyFill="1" applyBorder="1" applyAlignment="1" applyProtection="1">
      <alignment horizontal="center" vertical="center"/>
      <protection/>
    </xf>
    <xf numFmtId="192" fontId="22" fillId="33" borderId="16" xfId="60" applyNumberFormat="1" applyFont="1" applyFill="1" applyBorder="1" applyAlignment="1" applyProtection="1">
      <alignment horizontal="center" vertical="center"/>
      <protection/>
    </xf>
    <xf numFmtId="0" fontId="20" fillId="0" borderId="17" xfId="0" applyFont="1" applyFill="1" applyBorder="1" applyAlignment="1" applyProtection="1">
      <alignment horizontal="right" vertical="center"/>
      <protection/>
    </xf>
    <xf numFmtId="0" fontId="20" fillId="0" borderId="18" xfId="0" applyFont="1" applyFill="1" applyBorder="1" applyAlignment="1" applyProtection="1">
      <alignment horizontal="right" vertical="center"/>
      <protection/>
    </xf>
    <xf numFmtId="185"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center" vertical="center"/>
      <protection/>
    </xf>
    <xf numFmtId="0" fontId="20" fillId="0" borderId="16" xfId="0" applyFont="1" applyFill="1" applyBorder="1" applyAlignment="1" applyProtection="1">
      <alignment horizontal="right" vertical="center"/>
      <protection/>
    </xf>
    <xf numFmtId="0" fontId="20" fillId="0" borderId="19"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196" fontId="26" fillId="0" borderId="14" xfId="42" applyNumberFormat="1" applyFont="1" applyFill="1" applyBorder="1" applyAlignment="1" applyProtection="1">
      <alignment vertical="center"/>
      <protection locked="0"/>
    </xf>
    <xf numFmtId="196" fontId="26" fillId="0" borderId="14" xfId="60" applyNumberFormat="1" applyFont="1" applyFill="1" applyBorder="1" applyAlignment="1" applyProtection="1">
      <alignment vertical="center"/>
      <protection/>
    </xf>
    <xf numFmtId="192" fontId="26" fillId="0" borderId="14" xfId="60" applyNumberFormat="1" applyFont="1" applyFill="1" applyBorder="1" applyAlignment="1" applyProtection="1">
      <alignment vertical="center"/>
      <protection/>
    </xf>
    <xf numFmtId="196" fontId="26" fillId="0" borderId="14" xfId="0" applyNumberFormat="1" applyFont="1" applyFill="1" applyBorder="1" applyAlignment="1">
      <alignment vertical="center"/>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196" fontId="26" fillId="0" borderId="14" xfId="42" applyNumberFormat="1" applyFont="1" applyFill="1" applyBorder="1" applyAlignment="1">
      <alignment vertical="center"/>
    </xf>
    <xf numFmtId="190"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lignment horizontal="center" vertical="center"/>
    </xf>
    <xf numFmtId="49"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xf>
    <xf numFmtId="196" fontId="26" fillId="0" borderId="14" xfId="0" applyNumberFormat="1" applyFont="1" applyFill="1" applyBorder="1" applyAlignment="1" applyProtection="1">
      <alignment vertical="center"/>
      <protection/>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0" fontId="26" fillId="0" borderId="14" xfId="0" applyNumberFormat="1" applyFont="1" applyFill="1" applyBorder="1" applyAlignment="1">
      <alignment horizontal="center" vertical="center"/>
    </xf>
    <xf numFmtId="0" fontId="26" fillId="0" borderId="14" xfId="57" applyFont="1" applyFill="1" applyBorder="1" applyAlignment="1" applyProtection="1">
      <alignment horizontal="left" vertical="center"/>
      <protection/>
    </xf>
    <xf numFmtId="190" fontId="26" fillId="0" borderId="14" xfId="57" applyNumberFormat="1" applyFont="1" applyFill="1" applyBorder="1" applyAlignment="1" applyProtection="1">
      <alignment horizontal="center" vertical="center"/>
      <protection/>
    </xf>
    <xf numFmtId="0" fontId="26" fillId="0" borderId="14" xfId="57" applyNumberFormat="1" applyFont="1" applyFill="1" applyBorder="1" applyAlignment="1" applyProtection="1">
      <alignment horizontal="center" vertical="center"/>
      <protection/>
    </xf>
    <xf numFmtId="0" fontId="26" fillId="0" borderId="14" xfId="57" applyFont="1" applyFill="1" applyBorder="1" applyAlignment="1" applyProtection="1">
      <alignment horizontal="center" vertical="center"/>
      <protection/>
    </xf>
    <xf numFmtId="196" fontId="26" fillId="0" borderId="14" xfId="57" applyNumberFormat="1" applyFont="1" applyFill="1" applyBorder="1" applyAlignment="1" applyProtection="1">
      <alignment vertical="center"/>
      <protection/>
    </xf>
    <xf numFmtId="0" fontId="26" fillId="0" borderId="14" xfId="0" applyFont="1" applyFill="1" applyBorder="1" applyAlignment="1" applyProtection="1">
      <alignment horizontal="left" vertical="center"/>
      <protection/>
    </xf>
    <xf numFmtId="192" fontId="26" fillId="0" borderId="20" xfId="60" applyNumberFormat="1" applyFont="1" applyFill="1" applyBorder="1" applyAlignment="1" applyProtection="1">
      <alignment vertical="center"/>
      <protection/>
    </xf>
    <xf numFmtId="196" fontId="26" fillId="0" borderId="21" xfId="42" applyNumberFormat="1" applyFont="1" applyFill="1" applyBorder="1" applyAlignment="1" applyProtection="1">
      <alignment vertical="center"/>
      <protection locked="0"/>
    </xf>
    <xf numFmtId="192" fontId="26" fillId="0" borderId="21" xfId="60" applyNumberFormat="1" applyFont="1" applyFill="1" applyBorder="1" applyAlignment="1" applyProtection="1">
      <alignment vertical="center"/>
      <protection/>
    </xf>
    <xf numFmtId="192" fontId="26" fillId="0" borderId="16" xfId="60" applyNumberFormat="1" applyFont="1" applyFill="1" applyBorder="1" applyAlignment="1" applyProtection="1">
      <alignment vertical="center"/>
      <protection/>
    </xf>
    <xf numFmtId="192" fontId="26" fillId="0" borderId="19" xfId="60" applyNumberFormat="1" applyFont="1" applyFill="1" applyBorder="1" applyAlignment="1" applyProtection="1">
      <alignment vertical="center"/>
      <protection/>
    </xf>
    <xf numFmtId="190" fontId="26" fillId="0" borderId="21" xfId="0" applyNumberFormat="1" applyFont="1" applyFill="1" applyBorder="1" applyAlignment="1" applyProtection="1">
      <alignment horizontal="center" vertical="center"/>
      <protection locked="0"/>
    </xf>
    <xf numFmtId="196" fontId="27" fillId="0" borderId="14" xfId="42" applyNumberFormat="1" applyFont="1" applyFill="1" applyBorder="1" applyAlignment="1" applyProtection="1">
      <alignment vertical="center"/>
      <protection/>
    </xf>
    <xf numFmtId="196" fontId="27" fillId="0" borderId="14" xfId="42" applyNumberFormat="1" applyFont="1" applyFill="1" applyBorder="1" applyAlignment="1">
      <alignment vertical="center"/>
    </xf>
    <xf numFmtId="196" fontId="27" fillId="0" borderId="14" xfId="0" applyNumberFormat="1" applyFont="1" applyFill="1" applyBorder="1" applyAlignment="1" applyProtection="1">
      <alignment vertical="center"/>
      <protection/>
    </xf>
    <xf numFmtId="196" fontId="27" fillId="0" borderId="14" xfId="57" applyNumberFormat="1" applyFont="1" applyFill="1" applyBorder="1" applyAlignment="1" applyProtection="1">
      <alignment vertical="center"/>
      <protection/>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196" fontId="27" fillId="0" borderId="21" xfId="42" applyNumberFormat="1" applyFont="1" applyFill="1" applyBorder="1" applyAlignment="1" applyProtection="1">
      <alignment vertical="center"/>
      <protection/>
    </xf>
    <xf numFmtId="196" fontId="26" fillId="0" borderId="21" xfId="60" applyNumberFormat="1" applyFont="1" applyFill="1" applyBorder="1" applyAlignment="1" applyProtection="1">
      <alignment vertical="center"/>
      <protection/>
    </xf>
    <xf numFmtId="3" fontId="26" fillId="0" borderId="14" xfId="57" applyNumberFormat="1" applyFont="1" applyFill="1" applyBorder="1" applyAlignment="1" applyProtection="1">
      <alignment horizontal="center" vertical="center"/>
      <protection/>
    </xf>
    <xf numFmtId="0" fontId="26" fillId="0" borderId="22" xfId="0" applyFont="1" applyFill="1" applyBorder="1" applyAlignment="1" applyProtection="1">
      <alignment horizontal="left" vertical="center"/>
      <protection locked="0"/>
    </xf>
    <xf numFmtId="49" fontId="26" fillId="0" borderId="22" xfId="0" applyNumberFormat="1" applyFont="1" applyFill="1" applyBorder="1" applyAlignment="1" applyProtection="1">
      <alignment horizontal="left" vertical="center"/>
      <protection locked="0"/>
    </xf>
    <xf numFmtId="0" fontId="26" fillId="0" borderId="22" xfId="0" applyFont="1" applyFill="1" applyBorder="1" applyAlignment="1">
      <alignment horizontal="left" vertical="center"/>
    </xf>
    <xf numFmtId="0" fontId="26" fillId="0" borderId="22" xfId="57" applyFont="1" applyFill="1" applyBorder="1" applyAlignment="1" applyProtection="1">
      <alignment horizontal="left" vertical="center"/>
      <protection/>
    </xf>
    <xf numFmtId="0" fontId="26" fillId="0" borderId="22" xfId="0" applyNumberFormat="1"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190" fontId="26" fillId="0" borderId="16" xfId="0" applyNumberFormat="1" applyFont="1" applyFill="1" applyBorder="1" applyAlignment="1" applyProtection="1">
      <alignment horizontal="center" vertical="center"/>
      <protection locked="0"/>
    </xf>
    <xf numFmtId="0" fontId="26" fillId="0" borderId="24" xfId="0" applyFont="1" applyFill="1" applyBorder="1" applyAlignment="1" applyProtection="1">
      <alignment horizontal="left" vertical="center"/>
      <protection locked="0"/>
    </xf>
    <xf numFmtId="190" fontId="26" fillId="0"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horizontal="left" vertical="center"/>
      <protection locked="0"/>
    </xf>
    <xf numFmtId="0" fontId="26" fillId="0" borderId="19" xfId="0" applyFont="1" applyFill="1" applyBorder="1" applyAlignment="1" applyProtection="1">
      <alignment horizontal="center" vertical="center"/>
      <protection locked="0"/>
    </xf>
    <xf numFmtId="196" fontId="26" fillId="0" borderId="19" xfId="42" applyNumberFormat="1" applyFont="1" applyFill="1" applyBorder="1" applyAlignment="1" applyProtection="1">
      <alignment vertical="center"/>
      <protection locked="0"/>
    </xf>
    <xf numFmtId="196" fontId="27" fillId="0" borderId="19" xfId="42" applyNumberFormat="1" applyFont="1" applyFill="1" applyBorder="1" applyAlignment="1" applyProtection="1">
      <alignment vertical="center"/>
      <protection/>
    </xf>
    <xf numFmtId="196" fontId="26" fillId="0" borderId="19" xfId="60" applyNumberFormat="1" applyFont="1" applyFill="1" applyBorder="1" applyAlignment="1" applyProtection="1">
      <alignment vertical="center"/>
      <protection/>
    </xf>
    <xf numFmtId="0" fontId="26" fillId="0" borderId="25" xfId="0" applyFont="1" applyFill="1" applyBorder="1" applyAlignment="1" applyProtection="1">
      <alignment horizontal="left" vertical="center"/>
      <protection locked="0"/>
    </xf>
    <xf numFmtId="185" fontId="26" fillId="0" borderId="14" xfId="42" applyNumberFormat="1" applyFont="1" applyFill="1" applyBorder="1" applyAlignment="1">
      <alignment horizontal="right" vertical="center"/>
    </xf>
    <xf numFmtId="185" fontId="27" fillId="0" borderId="14" xfId="42" applyNumberFormat="1" applyFont="1" applyFill="1" applyBorder="1" applyAlignment="1">
      <alignment horizontal="right" vertical="center"/>
    </xf>
    <xf numFmtId="193" fontId="26" fillId="0" borderId="14" xfId="60" applyNumberFormat="1" applyFont="1" applyFill="1" applyBorder="1" applyAlignment="1" applyProtection="1">
      <alignment vertical="center"/>
      <protection/>
    </xf>
    <xf numFmtId="193" fontId="26" fillId="0" borderId="14" xfId="42" applyNumberFormat="1" applyFont="1" applyFill="1" applyBorder="1" applyAlignment="1">
      <alignment vertical="center"/>
    </xf>
    <xf numFmtId="185" fontId="26" fillId="0" borderId="14" xfId="42" applyNumberFormat="1" applyFont="1" applyFill="1" applyBorder="1" applyAlignment="1" applyProtection="1">
      <alignment horizontal="right" vertical="center"/>
      <protection locked="0"/>
    </xf>
    <xf numFmtId="185" fontId="27" fillId="0" borderId="14" xfId="42" applyNumberFormat="1" applyFont="1" applyFill="1" applyBorder="1" applyAlignment="1" applyProtection="1">
      <alignment horizontal="right" vertical="center"/>
      <protection/>
    </xf>
    <xf numFmtId="185" fontId="26" fillId="0" borderId="14" xfId="42" applyNumberFormat="1" applyFont="1" applyFill="1" applyBorder="1" applyAlignment="1" applyProtection="1">
      <alignment horizontal="right" vertical="center"/>
      <protection/>
    </xf>
    <xf numFmtId="0" fontId="26" fillId="0" borderId="14" xfId="0" applyFont="1" applyFill="1" applyBorder="1" applyAlignment="1" applyProtection="1">
      <alignment horizontal="left" vertical="center" shrinkToFit="1"/>
      <protection locked="0"/>
    </xf>
    <xf numFmtId="185" fontId="26" fillId="0" borderId="14" xfId="0" applyNumberFormat="1" applyFont="1" applyFill="1" applyBorder="1" applyAlignment="1" applyProtection="1">
      <alignment horizontal="right" vertical="center"/>
      <protection/>
    </xf>
    <xf numFmtId="185" fontId="27" fillId="0" borderId="14" xfId="0" applyNumberFormat="1" applyFont="1" applyFill="1" applyBorder="1" applyAlignment="1" applyProtection="1">
      <alignment horizontal="right" vertical="center"/>
      <protection/>
    </xf>
    <xf numFmtId="193" fontId="26" fillId="0" borderId="14" xfId="0" applyNumberFormat="1" applyFont="1" applyFill="1" applyBorder="1" applyAlignment="1" applyProtection="1">
      <alignment vertical="center"/>
      <protection/>
    </xf>
    <xf numFmtId="185" fontId="26" fillId="0" borderId="14" xfId="0" applyNumberFormat="1" applyFont="1" applyFill="1" applyBorder="1" applyAlignment="1">
      <alignment horizontal="right" vertical="center"/>
    </xf>
    <xf numFmtId="185" fontId="26" fillId="0" borderId="14" xfId="57" applyNumberFormat="1" applyFont="1" applyFill="1" applyBorder="1" applyAlignment="1" applyProtection="1">
      <alignment horizontal="right" vertical="center"/>
      <protection/>
    </xf>
    <xf numFmtId="185" fontId="27" fillId="0" borderId="14" xfId="57" applyNumberFormat="1" applyFont="1" applyFill="1" applyBorder="1" applyAlignment="1" applyProtection="1">
      <alignment horizontal="right" vertical="center"/>
      <protection/>
    </xf>
    <xf numFmtId="193" fontId="26" fillId="0" borderId="14" xfId="57" applyNumberFormat="1" applyFont="1" applyFill="1" applyBorder="1" applyAlignment="1" applyProtection="1">
      <alignment vertical="center"/>
      <protection/>
    </xf>
    <xf numFmtId="0" fontId="26" fillId="0" borderId="14" xfId="0" applyNumberFormat="1" applyFont="1" applyFill="1" applyBorder="1" applyAlignment="1">
      <alignment horizontal="left" vertical="center"/>
    </xf>
    <xf numFmtId="0" fontId="26" fillId="0" borderId="26" xfId="0" applyFont="1" applyFill="1" applyBorder="1" applyAlignment="1">
      <alignment horizontal="left" vertical="center"/>
    </xf>
    <xf numFmtId="190" fontId="26" fillId="0" borderId="20" xfId="0" applyNumberFormat="1" applyFont="1" applyFill="1" applyBorder="1" applyAlignment="1">
      <alignment horizontal="center" vertical="center"/>
    </xf>
    <xf numFmtId="0" fontId="26" fillId="0" borderId="20" xfId="0"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2" applyNumberFormat="1" applyFont="1" applyFill="1" applyBorder="1" applyAlignment="1">
      <alignment horizontal="right" vertical="center"/>
    </xf>
    <xf numFmtId="196" fontId="26" fillId="0" borderId="20" xfId="42" applyNumberFormat="1" applyFont="1" applyFill="1" applyBorder="1" applyAlignment="1">
      <alignment vertical="center"/>
    </xf>
    <xf numFmtId="185" fontId="27" fillId="0" borderId="20" xfId="42" applyNumberFormat="1" applyFont="1" applyFill="1" applyBorder="1" applyAlignment="1">
      <alignment horizontal="right" vertical="center"/>
    </xf>
    <xf numFmtId="196" fontId="27" fillId="0" borderId="20" xfId="42" applyNumberFormat="1" applyFont="1" applyFill="1" applyBorder="1" applyAlignment="1">
      <alignment vertical="center"/>
    </xf>
    <xf numFmtId="193" fontId="26" fillId="0" borderId="20" xfId="60" applyNumberFormat="1" applyFont="1" applyFill="1" applyBorder="1" applyAlignment="1" applyProtection="1">
      <alignment vertical="center"/>
      <protection/>
    </xf>
    <xf numFmtId="193" fontId="26" fillId="0" borderId="27" xfId="42" applyNumberFormat="1" applyFont="1" applyFill="1" applyBorder="1" applyAlignment="1">
      <alignment vertical="center"/>
    </xf>
    <xf numFmtId="193" fontId="26" fillId="0" borderId="28" xfId="42" applyNumberFormat="1" applyFont="1" applyFill="1" applyBorder="1" applyAlignment="1">
      <alignment vertical="center"/>
    </xf>
    <xf numFmtId="193" fontId="26" fillId="0" borderId="28" xfId="60" applyNumberFormat="1" applyFont="1" applyFill="1" applyBorder="1" applyAlignment="1" applyProtection="1">
      <alignment vertical="center"/>
      <protection/>
    </xf>
    <xf numFmtId="193" fontId="26" fillId="0" borderId="28" xfId="0" applyNumberFormat="1" applyFont="1" applyFill="1" applyBorder="1" applyAlignment="1" applyProtection="1">
      <alignment vertical="center"/>
      <protection/>
    </xf>
    <xf numFmtId="193" fontId="26" fillId="0" borderId="28" xfId="42" applyNumberFormat="1" applyFont="1" applyFill="1" applyBorder="1" applyAlignment="1" applyProtection="1">
      <alignment vertical="center"/>
      <protection locked="0"/>
    </xf>
    <xf numFmtId="193" fontId="26" fillId="0" borderId="28" xfId="0" applyNumberFormat="1" applyFont="1" applyFill="1" applyBorder="1" applyAlignment="1">
      <alignment vertical="center"/>
    </xf>
    <xf numFmtId="193" fontId="26" fillId="0" borderId="28" xfId="57" applyNumberFormat="1" applyFont="1" applyFill="1" applyBorder="1" applyAlignment="1" applyProtection="1">
      <alignment vertical="center"/>
      <protection/>
    </xf>
    <xf numFmtId="0" fontId="26" fillId="0" borderId="22" xfId="0" applyNumberFormat="1" applyFont="1" applyFill="1" applyBorder="1" applyAlignment="1">
      <alignment horizontal="left" vertical="center"/>
    </xf>
    <xf numFmtId="0" fontId="26" fillId="0" borderId="25" xfId="0" applyFont="1" applyFill="1" applyBorder="1" applyAlignment="1">
      <alignment horizontal="left" vertical="center"/>
    </xf>
    <xf numFmtId="190" fontId="26" fillId="0" borderId="21" xfId="0" applyNumberFormat="1" applyFont="1" applyFill="1" applyBorder="1" applyAlignment="1">
      <alignment horizontal="center" vertical="center"/>
    </xf>
    <xf numFmtId="0" fontId="26" fillId="0" borderId="21" xfId="0" applyFont="1" applyFill="1" applyBorder="1" applyAlignment="1">
      <alignment horizontal="left" vertical="center"/>
    </xf>
    <xf numFmtId="0" fontId="26" fillId="0" borderId="21" xfId="0" applyFont="1" applyFill="1" applyBorder="1" applyAlignment="1">
      <alignment horizontal="center" vertical="center"/>
    </xf>
    <xf numFmtId="185" fontId="26" fillId="0" borderId="21" xfId="42" applyNumberFormat="1" applyFont="1" applyFill="1" applyBorder="1" applyAlignment="1">
      <alignment horizontal="right" vertical="center"/>
    </xf>
    <xf numFmtId="196" fontId="26" fillId="0" borderId="21" xfId="42" applyNumberFormat="1" applyFont="1" applyFill="1" applyBorder="1" applyAlignment="1">
      <alignment vertical="center"/>
    </xf>
    <xf numFmtId="185" fontId="27" fillId="0" borderId="21" xfId="42" applyNumberFormat="1" applyFont="1" applyFill="1" applyBorder="1" applyAlignment="1">
      <alignment horizontal="right" vertical="center"/>
    </xf>
    <xf numFmtId="196" fontId="27" fillId="0" borderId="21" xfId="42" applyNumberFormat="1" applyFont="1" applyFill="1" applyBorder="1" applyAlignment="1">
      <alignment vertical="center"/>
    </xf>
    <xf numFmtId="193" fontId="26" fillId="0" borderId="21" xfId="60" applyNumberFormat="1" applyFont="1" applyFill="1" applyBorder="1" applyAlignment="1" applyProtection="1">
      <alignment vertical="center"/>
      <protection/>
    </xf>
    <xf numFmtId="193" fontId="26" fillId="0" borderId="29" xfId="42" applyNumberFormat="1" applyFont="1" applyFill="1" applyBorder="1" applyAlignment="1">
      <alignment vertical="center"/>
    </xf>
    <xf numFmtId="0" fontId="26" fillId="0" borderId="16" xfId="0" applyFont="1" applyFill="1" applyBorder="1" applyAlignment="1" applyProtection="1">
      <alignment horizontal="left" vertical="center"/>
      <protection locked="0"/>
    </xf>
    <xf numFmtId="0" fontId="26" fillId="0" borderId="16" xfId="0" applyFont="1" applyFill="1" applyBorder="1" applyAlignment="1" applyProtection="1">
      <alignment horizontal="left" vertical="center" shrinkToFit="1"/>
      <protection locked="0"/>
    </xf>
    <xf numFmtId="0" fontId="26" fillId="0" borderId="16" xfId="0" applyFont="1" applyFill="1" applyBorder="1" applyAlignment="1" applyProtection="1">
      <alignment horizontal="center" vertical="center"/>
      <protection locked="0"/>
    </xf>
    <xf numFmtId="185" fontId="26" fillId="0" borderId="16" xfId="42" applyNumberFormat="1" applyFont="1" applyFill="1" applyBorder="1" applyAlignment="1" applyProtection="1">
      <alignment horizontal="right" vertical="center"/>
      <protection locked="0"/>
    </xf>
    <xf numFmtId="196" fontId="26" fillId="0" borderId="16" xfId="42" applyNumberFormat="1" applyFont="1" applyFill="1" applyBorder="1" applyAlignment="1" applyProtection="1">
      <alignment vertical="center"/>
      <protection locked="0"/>
    </xf>
    <xf numFmtId="185" fontId="27" fillId="0" borderId="16" xfId="42" applyNumberFormat="1" applyFont="1" applyFill="1" applyBorder="1" applyAlignment="1" applyProtection="1">
      <alignment horizontal="right" vertical="center"/>
      <protection/>
    </xf>
    <xf numFmtId="196" fontId="27" fillId="0" borderId="16" xfId="42" applyNumberFormat="1" applyFont="1" applyFill="1" applyBorder="1" applyAlignment="1" applyProtection="1">
      <alignment vertical="center"/>
      <protection/>
    </xf>
    <xf numFmtId="196" fontId="26" fillId="0" borderId="16" xfId="60" applyNumberFormat="1" applyFont="1" applyFill="1" applyBorder="1" applyAlignment="1" applyProtection="1">
      <alignment vertical="center"/>
      <protection/>
    </xf>
    <xf numFmtId="193" fontId="26" fillId="0" borderId="16" xfId="60" applyNumberFormat="1" applyFont="1" applyFill="1" applyBorder="1" applyAlignment="1" applyProtection="1">
      <alignment vertical="center"/>
      <protection/>
    </xf>
    <xf numFmtId="185" fontId="26" fillId="0" borderId="16" xfId="42" applyNumberFormat="1" applyFont="1" applyFill="1" applyBorder="1" applyAlignment="1" applyProtection="1">
      <alignment horizontal="right" vertical="center"/>
      <protection/>
    </xf>
    <xf numFmtId="196" fontId="26" fillId="0" borderId="16" xfId="0" applyNumberFormat="1" applyFont="1" applyFill="1" applyBorder="1" applyAlignment="1">
      <alignment vertical="center"/>
    </xf>
    <xf numFmtId="193" fontId="26" fillId="0" borderId="30" xfId="60" applyNumberFormat="1" applyFont="1" applyFill="1" applyBorder="1" applyAlignment="1" applyProtection="1">
      <alignment vertical="center"/>
      <protection/>
    </xf>
    <xf numFmtId="185" fontId="26" fillId="0" borderId="19" xfId="42" applyNumberFormat="1" applyFont="1" applyFill="1" applyBorder="1" applyAlignment="1" applyProtection="1">
      <alignment horizontal="right" vertical="center"/>
      <protection locked="0"/>
    </xf>
    <xf numFmtId="185" fontId="27" fillId="0" borderId="19" xfId="42" applyNumberFormat="1" applyFont="1" applyFill="1" applyBorder="1" applyAlignment="1" applyProtection="1">
      <alignment horizontal="right" vertical="center"/>
      <protection/>
    </xf>
    <xf numFmtId="193" fontId="26" fillId="0" borderId="19" xfId="60" applyNumberFormat="1" applyFont="1" applyFill="1" applyBorder="1" applyAlignment="1" applyProtection="1">
      <alignment vertical="center"/>
      <protection/>
    </xf>
    <xf numFmtId="185" fontId="26" fillId="0" borderId="19" xfId="42" applyNumberFormat="1" applyFont="1" applyFill="1" applyBorder="1" applyAlignment="1" applyProtection="1">
      <alignment horizontal="right" vertical="center"/>
      <protection/>
    </xf>
    <xf numFmtId="196" fontId="26" fillId="0" borderId="19" xfId="0" applyNumberFormat="1" applyFont="1" applyFill="1" applyBorder="1" applyAlignment="1">
      <alignment vertical="center"/>
    </xf>
    <xf numFmtId="193" fontId="26" fillId="0" borderId="31" xfId="60" applyNumberFormat="1" applyFont="1" applyFill="1" applyBorder="1" applyAlignment="1" applyProtection="1">
      <alignment vertical="center"/>
      <protection/>
    </xf>
    <xf numFmtId="185" fontId="26" fillId="0" borderId="21" xfId="42" applyNumberFormat="1" applyFont="1" applyFill="1" applyBorder="1" applyAlignment="1" applyProtection="1">
      <alignment horizontal="right" vertical="center"/>
      <protection locked="0"/>
    </xf>
    <xf numFmtId="185" fontId="27" fillId="0" borderId="21" xfId="42" applyNumberFormat="1" applyFont="1" applyFill="1" applyBorder="1" applyAlignment="1" applyProtection="1">
      <alignment horizontal="right" vertical="center"/>
      <protection/>
    </xf>
    <xf numFmtId="193" fontId="26" fillId="0" borderId="29" xfId="42" applyNumberFormat="1"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16" xfId="0" applyFont="1" applyFill="1" applyBorder="1" applyAlignment="1">
      <alignment horizontal="center" vertical="center"/>
    </xf>
    <xf numFmtId="0" fontId="23" fillId="33" borderId="16" xfId="0" applyFont="1" applyFill="1" applyBorder="1" applyAlignment="1">
      <alignment horizontal="center" vertical="center"/>
    </xf>
    <xf numFmtId="0" fontId="0" fillId="33" borderId="16" xfId="0" applyFill="1"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6" fillId="0" borderId="0" xfId="0" applyFont="1" applyFill="1" applyAlignment="1">
      <alignment horizontal="right" vertical="center" wrapText="1"/>
    </xf>
    <xf numFmtId="0" fontId="11" fillId="0" borderId="0" xfId="0" applyFont="1" applyFill="1" applyBorder="1" applyAlignment="1" applyProtection="1">
      <alignment horizontal="right" vertical="center" wrapText="1"/>
      <protection locked="0"/>
    </xf>
    <xf numFmtId="193" fontId="8" fillId="0" borderId="0" xfId="0" applyNumberFormat="1" applyFont="1" applyFill="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33" borderId="0" xfId="0" applyFill="1" applyAlignment="1">
      <alignment/>
    </xf>
    <xf numFmtId="185" fontId="17" fillId="0" borderId="32" xfId="0" applyNumberFormat="1"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193" fontId="17" fillId="0" borderId="32" xfId="0" applyNumberFormat="1" applyFont="1" applyFill="1" applyBorder="1" applyAlignment="1" applyProtection="1">
      <alignment horizontal="center" vertical="center" wrapText="1"/>
      <protection/>
    </xf>
    <xf numFmtId="193" fontId="17" fillId="0" borderId="33" xfId="0" applyNumberFormat="1" applyFont="1" applyFill="1" applyBorder="1" applyAlignment="1" applyProtection="1">
      <alignment horizontal="center" vertical="center" wrapText="1"/>
      <protection/>
    </xf>
    <xf numFmtId="171" fontId="17" fillId="0" borderId="32" xfId="42" applyFont="1" applyFill="1" applyBorder="1" applyAlignment="1" applyProtection="1">
      <alignment horizontal="center" vertical="center"/>
      <protection/>
    </xf>
    <xf numFmtId="171" fontId="17" fillId="0" borderId="12" xfId="42" applyFont="1" applyFill="1" applyBorder="1" applyAlignment="1" applyProtection="1">
      <alignment horizontal="center" vertical="center"/>
      <protection/>
    </xf>
    <xf numFmtId="190" fontId="17" fillId="0" borderId="32" xfId="0" applyNumberFormat="1" applyFont="1" applyFill="1" applyBorder="1" applyAlignment="1" applyProtection="1">
      <alignment horizontal="center" vertical="center" wrapText="1"/>
      <protection/>
    </xf>
    <xf numFmtId="190" fontId="17" fillId="0" borderId="12"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0" fillId="0" borderId="0" xfId="0" applyAlignment="1">
      <alignment/>
    </xf>
    <xf numFmtId="171" fontId="17" fillId="0" borderId="34" xfId="42" applyFont="1" applyFill="1" applyBorder="1" applyAlignment="1" applyProtection="1">
      <alignment horizontal="center" vertical="center"/>
      <protection/>
    </xf>
    <xf numFmtId="171" fontId="17" fillId="0" borderId="35" xfId="42" applyFont="1" applyFill="1" applyBorder="1" applyAlignment="1" applyProtection="1">
      <alignment horizontal="center" vertical="center"/>
      <protection/>
    </xf>
    <xf numFmtId="0" fontId="22" fillId="33" borderId="16" xfId="0" applyFont="1" applyFill="1" applyBorder="1" applyAlignment="1">
      <alignment horizontal="right" vertical="center"/>
    </xf>
    <xf numFmtId="0" fontId="16"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xf numFmtId="0" fontId="11" fillId="0" borderId="0" xfId="0"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240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516225" y="0"/>
          <a:ext cx="2705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221325"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201900" y="390525"/>
          <a:ext cx="286702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51
</a:t>
          </a:r>
          <a:r>
            <a:rPr lang="en-US" cap="none" sz="1600" b="0" i="0" u="none" baseline="0">
              <a:solidFill>
                <a:srgbClr val="FFFFFF"/>
              </a:solidFill>
              <a:latin typeface="Impact"/>
              <a:ea typeface="Impact"/>
              <a:cs typeface="Impact"/>
            </a:rPr>
            <a:t>14-16 DEC' 2007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744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72425" y="0"/>
          <a:ext cx="2590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0869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839075" y="0"/>
          <a:ext cx="2219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0774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7"/>
        <xdr:cNvSpPr txBox="1">
          <a:spLocks noChangeArrowheads="1"/>
        </xdr:cNvSpPr>
      </xdr:nvSpPr>
      <xdr:spPr>
        <a:xfrm>
          <a:off x="8181975" y="409575"/>
          <a:ext cx="17811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0869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839075" y="0"/>
          <a:ext cx="2219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07745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229600" y="390525"/>
          <a:ext cx="177165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51
</a:t>
          </a:r>
          <a:r>
            <a:rPr lang="en-US" cap="none" sz="1200" b="0" i="0" u="none" baseline="0">
              <a:solidFill>
                <a:srgbClr val="FFFFFF"/>
              </a:solidFill>
              <a:latin typeface="Impact"/>
              <a:ea typeface="Impact"/>
              <a:cs typeface="Impact"/>
            </a:rPr>
            <a:t>14-16 DEC'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89"/>
  <sheetViews>
    <sheetView zoomScale="60" zoomScaleNormal="60" zoomScalePageLayoutView="0" workbookViewId="0" topLeftCell="A1">
      <selection activeCell="B3" sqref="B3:B4"/>
    </sheetView>
  </sheetViews>
  <sheetFormatPr defaultColWidth="39.8515625" defaultRowHeight="12.75"/>
  <cols>
    <col min="1" max="1" width="4.421875" style="104" bestFit="1" customWidth="1"/>
    <col min="2" max="2" width="31.8515625" style="105" bestFit="1" customWidth="1"/>
    <col min="3" max="3" width="9.7109375" style="106" bestFit="1" customWidth="1"/>
    <col min="4" max="4" width="13.8515625" style="107" bestFit="1" customWidth="1"/>
    <col min="5" max="5" width="26.8515625" style="107" bestFit="1" customWidth="1"/>
    <col min="6" max="6" width="7.140625" style="101" bestFit="1" customWidth="1"/>
    <col min="7" max="7" width="8.421875" style="101" bestFit="1" customWidth="1"/>
    <col min="8" max="8" width="10.421875" style="101" customWidth="1"/>
    <col min="9" max="9" width="11.421875" style="102" bestFit="1" customWidth="1"/>
    <col min="10" max="10" width="8.140625" style="103" bestFit="1" customWidth="1"/>
    <col min="11" max="11" width="11.421875" style="102" bestFit="1" customWidth="1"/>
    <col min="12" max="12" width="8.140625" style="103" bestFit="1" customWidth="1"/>
    <col min="13" max="13" width="11.421875" style="102" bestFit="1" customWidth="1"/>
    <col min="14" max="14" width="9.140625" style="103" bestFit="1" customWidth="1"/>
    <col min="15" max="15" width="16.28125" style="72" bestFit="1" customWidth="1"/>
    <col min="16" max="16" width="11.00390625" style="109" bestFit="1" customWidth="1"/>
    <col min="17" max="17" width="10.28125" style="103" bestFit="1" customWidth="1"/>
    <col min="18" max="18" width="7.421875" style="110" bestFit="1" customWidth="1"/>
    <col min="19" max="19" width="13.28125" style="111" bestFit="1" customWidth="1"/>
    <col min="20" max="20" width="10.00390625" style="107" bestFit="1" customWidth="1"/>
    <col min="21" max="21" width="14.421875" style="102" bestFit="1" customWidth="1"/>
    <col min="22" max="22" width="11.00390625" style="103" bestFit="1" customWidth="1"/>
    <col min="23" max="23" width="7.421875" style="110" bestFit="1" customWidth="1"/>
    <col min="24" max="24" width="39.8515625" style="108" customWidth="1"/>
    <col min="25" max="27" width="39.8515625" style="107" customWidth="1"/>
    <col min="28" max="28" width="2.140625" style="107" bestFit="1" customWidth="1"/>
    <col min="29" max="16384" width="39.8515625" style="107" customWidth="1"/>
  </cols>
  <sheetData>
    <row r="1" spans="1:23" s="10" customFormat="1" ht="99" customHeight="1">
      <c r="A1" s="28"/>
      <c r="B1" s="64"/>
      <c r="C1" s="26"/>
      <c r="D1" s="82"/>
      <c r="E1" s="82"/>
      <c r="F1" s="24"/>
      <c r="G1" s="24"/>
      <c r="H1" s="24"/>
      <c r="I1" s="23"/>
      <c r="J1" s="22"/>
      <c r="K1" s="69"/>
      <c r="L1" s="21"/>
      <c r="M1" s="19"/>
      <c r="N1" s="18"/>
      <c r="O1" s="78"/>
      <c r="P1" s="79"/>
      <c r="Q1" s="75"/>
      <c r="R1" s="77"/>
      <c r="S1" s="73"/>
      <c r="U1" s="73"/>
      <c r="V1" s="75"/>
      <c r="W1" s="77"/>
    </row>
    <row r="2" spans="1:23" s="2" customFormat="1" ht="27.75" thickBot="1">
      <c r="A2" s="255" t="s">
        <v>28</v>
      </c>
      <c r="B2" s="256"/>
      <c r="C2" s="256"/>
      <c r="D2" s="256"/>
      <c r="E2" s="256"/>
      <c r="F2" s="256"/>
      <c r="G2" s="256"/>
      <c r="H2" s="256"/>
      <c r="I2" s="256"/>
      <c r="J2" s="256"/>
      <c r="K2" s="256"/>
      <c r="L2" s="256"/>
      <c r="M2" s="256"/>
      <c r="N2" s="256"/>
      <c r="O2" s="256"/>
      <c r="P2" s="256"/>
      <c r="Q2" s="256"/>
      <c r="R2" s="256"/>
      <c r="S2" s="256"/>
      <c r="T2" s="256"/>
      <c r="U2" s="256"/>
      <c r="V2" s="256"/>
      <c r="W2" s="256"/>
    </row>
    <row r="3" spans="1:23" s="91" customFormat="1" ht="20.25" customHeight="1">
      <c r="A3" s="90"/>
      <c r="B3" s="262" t="s">
        <v>33</v>
      </c>
      <c r="C3" s="264" t="s">
        <v>97</v>
      </c>
      <c r="D3" s="258" t="s">
        <v>88</v>
      </c>
      <c r="E3" s="258" t="s">
        <v>68</v>
      </c>
      <c r="F3" s="258" t="s">
        <v>98</v>
      </c>
      <c r="G3" s="258" t="s">
        <v>99</v>
      </c>
      <c r="H3" s="258" t="s">
        <v>100</v>
      </c>
      <c r="I3" s="257" t="s">
        <v>89</v>
      </c>
      <c r="J3" s="257"/>
      <c r="K3" s="257" t="s">
        <v>90</v>
      </c>
      <c r="L3" s="257"/>
      <c r="M3" s="257" t="s">
        <v>91</v>
      </c>
      <c r="N3" s="257"/>
      <c r="O3" s="260" t="s">
        <v>101</v>
      </c>
      <c r="P3" s="260"/>
      <c r="Q3" s="260"/>
      <c r="R3" s="260"/>
      <c r="S3" s="257" t="s">
        <v>87</v>
      </c>
      <c r="T3" s="257"/>
      <c r="U3" s="260" t="s">
        <v>34</v>
      </c>
      <c r="V3" s="260"/>
      <c r="W3" s="261"/>
    </row>
    <row r="4" spans="1:23" s="91" customFormat="1" ht="52.5" customHeight="1" thickBot="1">
      <c r="A4" s="92"/>
      <c r="B4" s="263"/>
      <c r="C4" s="265"/>
      <c r="D4" s="266"/>
      <c r="E4" s="266"/>
      <c r="F4" s="259"/>
      <c r="G4" s="259"/>
      <c r="H4" s="259"/>
      <c r="I4" s="85" t="s">
        <v>96</v>
      </c>
      <c r="J4" s="86" t="s">
        <v>93</v>
      </c>
      <c r="K4" s="85" t="s">
        <v>96</v>
      </c>
      <c r="L4" s="86" t="s">
        <v>93</v>
      </c>
      <c r="M4" s="85" t="s">
        <v>96</v>
      </c>
      <c r="N4" s="86" t="s">
        <v>93</v>
      </c>
      <c r="O4" s="85" t="s">
        <v>96</v>
      </c>
      <c r="P4" s="86" t="s">
        <v>93</v>
      </c>
      <c r="Q4" s="86" t="s">
        <v>35</v>
      </c>
      <c r="R4" s="87" t="s">
        <v>36</v>
      </c>
      <c r="S4" s="85" t="s">
        <v>96</v>
      </c>
      <c r="T4" s="89" t="s">
        <v>92</v>
      </c>
      <c r="U4" s="85" t="s">
        <v>96</v>
      </c>
      <c r="V4" s="86" t="s">
        <v>93</v>
      </c>
      <c r="W4" s="88" t="s">
        <v>36</v>
      </c>
    </row>
    <row r="5" spans="1:23" s="91" customFormat="1" ht="15">
      <c r="A5" s="113">
        <v>1</v>
      </c>
      <c r="B5" s="197" t="s">
        <v>105</v>
      </c>
      <c r="C5" s="198">
        <v>39430</v>
      </c>
      <c r="D5" s="199" t="s">
        <v>102</v>
      </c>
      <c r="E5" s="199" t="s">
        <v>2</v>
      </c>
      <c r="F5" s="200">
        <v>242</v>
      </c>
      <c r="G5" s="200">
        <v>410</v>
      </c>
      <c r="H5" s="200">
        <v>1</v>
      </c>
      <c r="I5" s="201">
        <v>477459</v>
      </c>
      <c r="J5" s="202">
        <v>62020</v>
      </c>
      <c r="K5" s="201">
        <v>835633</v>
      </c>
      <c r="L5" s="202">
        <v>97434</v>
      </c>
      <c r="M5" s="201">
        <v>921694</v>
      </c>
      <c r="N5" s="202">
        <v>107907</v>
      </c>
      <c r="O5" s="203">
        <f>+M5+K5+I5</f>
        <v>2234786</v>
      </c>
      <c r="P5" s="204">
        <f>+N5+L5+J5</f>
        <v>267361</v>
      </c>
      <c r="Q5" s="202">
        <f>+P5/G5</f>
        <v>652.1</v>
      </c>
      <c r="R5" s="205">
        <f aca="true" t="shared" si="0" ref="R5:R10">IF(O5&lt;&gt;0,O5/P5,"")</f>
        <v>8.358683577634734</v>
      </c>
      <c r="S5" s="201">
        <v>0</v>
      </c>
      <c r="T5" s="150">
        <f aca="true" t="shared" si="1" ref="T5:T36">IF(S5&lt;&gt;0,-(S5-O5)/S5,"")</f>
      </c>
      <c r="U5" s="201">
        <v>2234786</v>
      </c>
      <c r="V5" s="202">
        <v>267361</v>
      </c>
      <c r="W5" s="206">
        <f>+U5/V5</f>
        <v>8.358683577634734</v>
      </c>
    </row>
    <row r="6" spans="1:23" s="91" customFormat="1" ht="15">
      <c r="A6" s="113">
        <v>2</v>
      </c>
      <c r="B6" s="168" t="s">
        <v>106</v>
      </c>
      <c r="C6" s="133">
        <v>39430</v>
      </c>
      <c r="D6" s="134" t="s">
        <v>102</v>
      </c>
      <c r="E6" s="134" t="s">
        <v>107</v>
      </c>
      <c r="F6" s="137">
        <v>137</v>
      </c>
      <c r="G6" s="137">
        <v>138</v>
      </c>
      <c r="H6" s="137">
        <v>1</v>
      </c>
      <c r="I6" s="181">
        <v>83128</v>
      </c>
      <c r="J6" s="135">
        <v>9393</v>
      </c>
      <c r="K6" s="181">
        <v>312992</v>
      </c>
      <c r="L6" s="135">
        <v>34028</v>
      </c>
      <c r="M6" s="181">
        <v>333264</v>
      </c>
      <c r="N6" s="135">
        <v>37302</v>
      </c>
      <c r="O6" s="182">
        <f>+M6+K6+I6</f>
        <v>729384</v>
      </c>
      <c r="P6" s="157">
        <f>+N6+L6+J6</f>
        <v>80723</v>
      </c>
      <c r="Q6" s="135">
        <f>+P6/G6</f>
        <v>584.9492753623189</v>
      </c>
      <c r="R6" s="183">
        <f t="shared" si="0"/>
        <v>9.03564039988603</v>
      </c>
      <c r="S6" s="181">
        <v>0</v>
      </c>
      <c r="T6" s="131">
        <f t="shared" si="1"/>
      </c>
      <c r="U6" s="181">
        <v>729384</v>
      </c>
      <c r="V6" s="135">
        <v>80723</v>
      </c>
      <c r="W6" s="207">
        <f>+U6/V6</f>
        <v>9.03564039988603</v>
      </c>
    </row>
    <row r="7" spans="1:24" s="6" customFormat="1" ht="18">
      <c r="A7" s="121">
        <v>3</v>
      </c>
      <c r="B7" s="173" t="s">
        <v>3</v>
      </c>
      <c r="C7" s="174">
        <v>39402</v>
      </c>
      <c r="D7" s="175" t="s">
        <v>32</v>
      </c>
      <c r="E7" s="175" t="s">
        <v>108</v>
      </c>
      <c r="F7" s="176">
        <v>165</v>
      </c>
      <c r="G7" s="176">
        <v>165</v>
      </c>
      <c r="H7" s="176">
        <v>5</v>
      </c>
      <c r="I7" s="236">
        <v>97636.5</v>
      </c>
      <c r="J7" s="177">
        <v>13078</v>
      </c>
      <c r="K7" s="236">
        <v>217735.5</v>
      </c>
      <c r="L7" s="177">
        <v>27967</v>
      </c>
      <c r="M7" s="236">
        <v>244983</v>
      </c>
      <c r="N7" s="177">
        <v>30910</v>
      </c>
      <c r="O7" s="237">
        <f aca="true" t="shared" si="2" ref="O7:P9">I7+K7+M7</f>
        <v>560355</v>
      </c>
      <c r="P7" s="178">
        <f t="shared" si="2"/>
        <v>71955</v>
      </c>
      <c r="Q7" s="179">
        <f>IF(O7&lt;&gt;0,P7/G7,"")</f>
        <v>436.09090909090907</v>
      </c>
      <c r="R7" s="238">
        <f t="shared" si="0"/>
        <v>7.787575568063373</v>
      </c>
      <c r="S7" s="236">
        <v>1254305</v>
      </c>
      <c r="T7" s="154">
        <f t="shared" si="1"/>
        <v>-0.5532545911879487</v>
      </c>
      <c r="U7" s="239">
        <f>2138494+2493577.5+2571755+1985535.5+560355</f>
        <v>9749717</v>
      </c>
      <c r="V7" s="240">
        <f>271934+322135+339926+262189+71955</f>
        <v>1268139</v>
      </c>
      <c r="W7" s="241">
        <f>IF(U7&lt;&gt;0,U7/V7,"")</f>
        <v>7.688208469260862</v>
      </c>
      <c r="X7" s="7"/>
    </row>
    <row r="8" spans="1:24" s="6" customFormat="1" ht="18">
      <c r="A8" s="120">
        <v>4</v>
      </c>
      <c r="B8" s="171" t="s">
        <v>11</v>
      </c>
      <c r="C8" s="172">
        <v>39423</v>
      </c>
      <c r="D8" s="224" t="s">
        <v>32</v>
      </c>
      <c r="E8" s="225" t="s">
        <v>75</v>
      </c>
      <c r="F8" s="226">
        <v>164</v>
      </c>
      <c r="G8" s="226">
        <v>164</v>
      </c>
      <c r="H8" s="226">
        <v>2</v>
      </c>
      <c r="I8" s="227">
        <v>81413</v>
      </c>
      <c r="J8" s="228">
        <v>9061</v>
      </c>
      <c r="K8" s="227">
        <v>218174</v>
      </c>
      <c r="L8" s="228">
        <v>23896</v>
      </c>
      <c r="M8" s="227">
        <v>194713.5</v>
      </c>
      <c r="N8" s="228">
        <v>21332</v>
      </c>
      <c r="O8" s="229">
        <f t="shared" si="2"/>
        <v>494300.5</v>
      </c>
      <c r="P8" s="230">
        <f t="shared" si="2"/>
        <v>54289</v>
      </c>
      <c r="Q8" s="231">
        <f>IF(O8&lt;&gt;0,P8/G8,"")</f>
        <v>331.030487804878</v>
      </c>
      <c r="R8" s="232">
        <f t="shared" si="0"/>
        <v>9.104984435152609</v>
      </c>
      <c r="S8" s="227">
        <v>1051654</v>
      </c>
      <c r="T8" s="153">
        <f t="shared" si="1"/>
        <v>-0.529978015583072</v>
      </c>
      <c r="U8" s="233">
        <f>1949728.5+0</f>
        <v>1949728.5</v>
      </c>
      <c r="V8" s="234">
        <f>226465+0</f>
        <v>226465</v>
      </c>
      <c r="W8" s="235">
        <f>IF(U8&lt;&gt;0,U8/V8,"")</f>
        <v>8.60940321904047</v>
      </c>
      <c r="X8" s="7"/>
    </row>
    <row r="9" spans="1:24" s="6" customFormat="1" ht="18">
      <c r="A9" s="113">
        <v>5</v>
      </c>
      <c r="B9" s="170" t="s">
        <v>109</v>
      </c>
      <c r="C9" s="127">
        <v>39430</v>
      </c>
      <c r="D9" s="149" t="s">
        <v>26</v>
      </c>
      <c r="E9" s="149" t="s">
        <v>110</v>
      </c>
      <c r="F9" s="139">
        <v>80</v>
      </c>
      <c r="G9" s="139">
        <v>81</v>
      </c>
      <c r="H9" s="139">
        <v>1</v>
      </c>
      <c r="I9" s="189">
        <v>60468</v>
      </c>
      <c r="J9" s="140">
        <v>7000</v>
      </c>
      <c r="K9" s="189">
        <v>119299</v>
      </c>
      <c r="L9" s="140">
        <v>12960</v>
      </c>
      <c r="M9" s="189">
        <v>149575</v>
      </c>
      <c r="N9" s="140">
        <v>16340</v>
      </c>
      <c r="O9" s="190">
        <f t="shared" si="2"/>
        <v>329342</v>
      </c>
      <c r="P9" s="158">
        <f t="shared" si="2"/>
        <v>36300</v>
      </c>
      <c r="Q9" s="140">
        <f>+P9/G9</f>
        <v>448.14814814814815</v>
      </c>
      <c r="R9" s="183">
        <f t="shared" si="0"/>
        <v>9.072782369146006</v>
      </c>
      <c r="S9" s="189">
        <v>0</v>
      </c>
      <c r="T9" s="131">
        <f t="shared" si="1"/>
      </c>
      <c r="U9" s="189">
        <v>329342</v>
      </c>
      <c r="V9" s="140">
        <v>36300</v>
      </c>
      <c r="W9" s="209">
        <f>U9/V9</f>
        <v>9.072782369146006</v>
      </c>
      <c r="X9" s="7"/>
    </row>
    <row r="10" spans="1:25" s="9" customFormat="1" ht="18">
      <c r="A10" s="113">
        <v>6</v>
      </c>
      <c r="B10" s="166" t="s">
        <v>12</v>
      </c>
      <c r="C10" s="127">
        <v>39416</v>
      </c>
      <c r="D10" s="136" t="s">
        <v>94</v>
      </c>
      <c r="E10" s="126" t="s">
        <v>95</v>
      </c>
      <c r="F10" s="128">
        <v>123</v>
      </c>
      <c r="G10" s="128">
        <v>119</v>
      </c>
      <c r="H10" s="128">
        <v>3</v>
      </c>
      <c r="I10" s="185">
        <v>52716</v>
      </c>
      <c r="J10" s="129">
        <v>4683</v>
      </c>
      <c r="K10" s="185">
        <v>111073</v>
      </c>
      <c r="L10" s="129">
        <v>9994</v>
      </c>
      <c r="M10" s="185">
        <v>106504</v>
      </c>
      <c r="N10" s="129">
        <v>9618</v>
      </c>
      <c r="O10" s="186">
        <f>+I10+K10+M10</f>
        <v>270293</v>
      </c>
      <c r="P10" s="156">
        <f>+J10+L10+N10</f>
        <v>24295</v>
      </c>
      <c r="Q10" s="130">
        <f>IF(O10&lt;&gt;0,P10/G10,"")</f>
        <v>204.1596638655462</v>
      </c>
      <c r="R10" s="183">
        <f t="shared" si="0"/>
        <v>11.125457913150854</v>
      </c>
      <c r="S10" s="185">
        <v>416040</v>
      </c>
      <c r="T10" s="131">
        <f t="shared" si="1"/>
        <v>-0.3503196807999231</v>
      </c>
      <c r="U10" s="185">
        <v>2185306</v>
      </c>
      <c r="V10" s="129">
        <v>224987</v>
      </c>
      <c r="W10" s="210">
        <f>U10/V10</f>
        <v>9.713032308533382</v>
      </c>
      <c r="Y10" s="8"/>
    </row>
    <row r="11" spans="1:24" s="10" customFormat="1" ht="18">
      <c r="A11" s="113">
        <v>7</v>
      </c>
      <c r="B11" s="166" t="s">
        <v>13</v>
      </c>
      <c r="C11" s="127">
        <v>39423</v>
      </c>
      <c r="D11" s="134" t="s">
        <v>30</v>
      </c>
      <c r="E11" s="134" t="s">
        <v>66</v>
      </c>
      <c r="F11" s="137">
        <v>40</v>
      </c>
      <c r="G11" s="137">
        <v>40</v>
      </c>
      <c r="H11" s="137">
        <v>2</v>
      </c>
      <c r="I11" s="181">
        <v>26696.5</v>
      </c>
      <c r="J11" s="135">
        <v>2495</v>
      </c>
      <c r="K11" s="181">
        <v>50276</v>
      </c>
      <c r="L11" s="135">
        <v>4705</v>
      </c>
      <c r="M11" s="181">
        <v>51705</v>
      </c>
      <c r="N11" s="135">
        <v>4837</v>
      </c>
      <c r="O11" s="182">
        <f aca="true" t="shared" si="3" ref="O11:P13">I11+K11+M11</f>
        <v>128677.5</v>
      </c>
      <c r="P11" s="157">
        <f t="shared" si="3"/>
        <v>12037</v>
      </c>
      <c r="Q11" s="135">
        <f aca="true" t="shared" si="4" ref="Q11:Q16">+P11/G11</f>
        <v>300.925</v>
      </c>
      <c r="R11" s="184">
        <f>+O11/P11</f>
        <v>10.690163662042037</v>
      </c>
      <c r="S11" s="181">
        <v>213751.5</v>
      </c>
      <c r="T11" s="131">
        <f t="shared" si="1"/>
        <v>-0.39800422453175766</v>
      </c>
      <c r="U11" s="181">
        <v>466075</v>
      </c>
      <c r="V11" s="135">
        <v>47633</v>
      </c>
      <c r="W11" s="211">
        <f>U11/V11</f>
        <v>9.784708080532404</v>
      </c>
      <c r="X11" s="8"/>
    </row>
    <row r="12" spans="1:24" s="10" customFormat="1" ht="18">
      <c r="A12" s="113">
        <v>8</v>
      </c>
      <c r="B12" s="168" t="s">
        <v>111</v>
      </c>
      <c r="C12" s="127">
        <v>39430</v>
      </c>
      <c r="D12" s="134" t="s">
        <v>30</v>
      </c>
      <c r="E12" s="134" t="s">
        <v>66</v>
      </c>
      <c r="F12" s="137">
        <v>64</v>
      </c>
      <c r="G12" s="137">
        <v>64</v>
      </c>
      <c r="H12" s="137">
        <v>1</v>
      </c>
      <c r="I12" s="181">
        <v>11848</v>
      </c>
      <c r="J12" s="135">
        <v>1305</v>
      </c>
      <c r="K12" s="181">
        <v>48200.5</v>
      </c>
      <c r="L12" s="135">
        <v>4995</v>
      </c>
      <c r="M12" s="181">
        <v>51326.5</v>
      </c>
      <c r="N12" s="135">
        <v>5292</v>
      </c>
      <c r="O12" s="182">
        <f t="shared" si="3"/>
        <v>111375</v>
      </c>
      <c r="P12" s="157">
        <f t="shared" si="3"/>
        <v>11592</v>
      </c>
      <c r="Q12" s="135">
        <f t="shared" si="4"/>
        <v>181.125</v>
      </c>
      <c r="R12" s="184">
        <f>+O12/P12</f>
        <v>9.607919254658386</v>
      </c>
      <c r="S12" s="181">
        <v>0</v>
      </c>
      <c r="T12" s="131">
        <f t="shared" si="1"/>
      </c>
      <c r="U12" s="181">
        <v>111375</v>
      </c>
      <c r="V12" s="135">
        <v>11592</v>
      </c>
      <c r="W12" s="211">
        <f>U12/V12</f>
        <v>9.607919254658386</v>
      </c>
      <c r="X12" s="11"/>
    </row>
    <row r="13" spans="1:24" s="10" customFormat="1" ht="18">
      <c r="A13" s="113">
        <v>9</v>
      </c>
      <c r="B13" s="166" t="s">
        <v>5</v>
      </c>
      <c r="C13" s="127">
        <v>39402</v>
      </c>
      <c r="D13" s="134" t="s">
        <v>30</v>
      </c>
      <c r="E13" s="134" t="s">
        <v>6</v>
      </c>
      <c r="F13" s="137">
        <v>125</v>
      </c>
      <c r="G13" s="137">
        <v>49</v>
      </c>
      <c r="H13" s="137">
        <v>5</v>
      </c>
      <c r="I13" s="181">
        <v>5895.5</v>
      </c>
      <c r="J13" s="135">
        <v>1092</v>
      </c>
      <c r="K13" s="181">
        <v>13211.5</v>
      </c>
      <c r="L13" s="135">
        <v>2164</v>
      </c>
      <c r="M13" s="181">
        <v>12023</v>
      </c>
      <c r="N13" s="135">
        <v>1872</v>
      </c>
      <c r="O13" s="182">
        <f t="shared" si="3"/>
        <v>31130</v>
      </c>
      <c r="P13" s="157">
        <f t="shared" si="3"/>
        <v>5128</v>
      </c>
      <c r="Q13" s="135">
        <f t="shared" si="4"/>
        <v>104.65306122448979</v>
      </c>
      <c r="R13" s="184">
        <f>+O13/P13</f>
        <v>6.070592823712949</v>
      </c>
      <c r="S13" s="181">
        <v>162457</v>
      </c>
      <c r="T13" s="131">
        <f t="shared" si="1"/>
        <v>-0.8083800636476114</v>
      </c>
      <c r="U13" s="192">
        <v>1935707.5</v>
      </c>
      <c r="V13" s="132">
        <v>270466</v>
      </c>
      <c r="W13" s="211">
        <f>U13/V13</f>
        <v>7.156934697891787</v>
      </c>
      <c r="X13" s="8"/>
    </row>
    <row r="14" spans="1:24" s="10" customFormat="1" ht="18">
      <c r="A14" s="113">
        <v>10</v>
      </c>
      <c r="B14" s="168" t="s">
        <v>4</v>
      </c>
      <c r="C14" s="133">
        <v>39402</v>
      </c>
      <c r="D14" s="134" t="s">
        <v>102</v>
      </c>
      <c r="E14" s="134" t="s">
        <v>2</v>
      </c>
      <c r="F14" s="137">
        <v>130</v>
      </c>
      <c r="G14" s="137">
        <v>49</v>
      </c>
      <c r="H14" s="137">
        <v>5</v>
      </c>
      <c r="I14" s="181">
        <v>4182</v>
      </c>
      <c r="J14" s="135">
        <v>910</v>
      </c>
      <c r="K14" s="181">
        <v>10868</v>
      </c>
      <c r="L14" s="135">
        <v>2159</v>
      </c>
      <c r="M14" s="181">
        <v>12059</v>
      </c>
      <c r="N14" s="135">
        <v>2385</v>
      </c>
      <c r="O14" s="182">
        <f>+M14+K14+I14</f>
        <v>27109</v>
      </c>
      <c r="P14" s="157">
        <f>+N14+L14+J14</f>
        <v>5454</v>
      </c>
      <c r="Q14" s="135">
        <f t="shared" si="4"/>
        <v>111.3061224489796</v>
      </c>
      <c r="R14" s="183">
        <f>IF(O14&lt;&gt;0,O14/P14,"")</f>
        <v>4.970480381371471</v>
      </c>
      <c r="S14" s="181">
        <v>187536</v>
      </c>
      <c r="T14" s="131">
        <f t="shared" si="1"/>
        <v>-0.8554464209538435</v>
      </c>
      <c r="U14" s="181">
        <v>2007546</v>
      </c>
      <c r="V14" s="135">
        <v>245606</v>
      </c>
      <c r="W14" s="207">
        <f>+U14/V14</f>
        <v>8.173847544441097</v>
      </c>
      <c r="X14" s="8"/>
    </row>
    <row r="15" spans="1:24" s="10" customFormat="1" ht="18">
      <c r="A15" s="113">
        <v>11</v>
      </c>
      <c r="B15" s="168" t="s">
        <v>112</v>
      </c>
      <c r="C15" s="133">
        <v>39409</v>
      </c>
      <c r="D15" s="134" t="s">
        <v>102</v>
      </c>
      <c r="E15" s="134" t="s">
        <v>70</v>
      </c>
      <c r="F15" s="137">
        <v>55</v>
      </c>
      <c r="G15" s="137">
        <v>30</v>
      </c>
      <c r="H15" s="137">
        <v>5</v>
      </c>
      <c r="I15" s="181">
        <v>4699</v>
      </c>
      <c r="J15" s="135">
        <v>576</v>
      </c>
      <c r="K15" s="181">
        <v>9463</v>
      </c>
      <c r="L15" s="135">
        <v>1092</v>
      </c>
      <c r="M15" s="181">
        <v>10130</v>
      </c>
      <c r="N15" s="135">
        <v>1178</v>
      </c>
      <c r="O15" s="182">
        <f>+M15+K15+I15</f>
        <v>24292</v>
      </c>
      <c r="P15" s="157">
        <f>+N15+L15+J15</f>
        <v>2846</v>
      </c>
      <c r="Q15" s="135">
        <f t="shared" si="4"/>
        <v>94.86666666666666</v>
      </c>
      <c r="R15" s="183">
        <f>IF(O15&lt;&gt;0,O15/P15,"")</f>
        <v>8.535488404778636</v>
      </c>
      <c r="S15" s="181">
        <v>140274</v>
      </c>
      <c r="T15" s="131">
        <f t="shared" si="1"/>
        <v>-0.8268246431983118</v>
      </c>
      <c r="U15" s="181">
        <v>1044058</v>
      </c>
      <c r="V15" s="135">
        <v>105187</v>
      </c>
      <c r="W15" s="207">
        <f>+U15/V15</f>
        <v>9.925732267295388</v>
      </c>
      <c r="X15" s="8"/>
    </row>
    <row r="16" spans="1:24" s="10" customFormat="1" ht="18">
      <c r="A16" s="113">
        <v>12</v>
      </c>
      <c r="B16" s="168" t="s">
        <v>113</v>
      </c>
      <c r="C16" s="127">
        <v>39430</v>
      </c>
      <c r="D16" s="134" t="s">
        <v>30</v>
      </c>
      <c r="E16" s="134" t="s">
        <v>114</v>
      </c>
      <c r="F16" s="137">
        <v>43</v>
      </c>
      <c r="G16" s="137">
        <v>43</v>
      </c>
      <c r="H16" s="137">
        <v>1</v>
      </c>
      <c r="I16" s="181">
        <v>3301.5</v>
      </c>
      <c r="J16" s="135">
        <v>405</v>
      </c>
      <c r="K16" s="181">
        <v>9197</v>
      </c>
      <c r="L16" s="135">
        <v>1055</v>
      </c>
      <c r="M16" s="181">
        <v>11031</v>
      </c>
      <c r="N16" s="135">
        <v>1214</v>
      </c>
      <c r="O16" s="182">
        <f>I16+K16+M16</f>
        <v>23529.5</v>
      </c>
      <c r="P16" s="157">
        <f>J16+L16+N16</f>
        <v>2674</v>
      </c>
      <c r="Q16" s="135">
        <f t="shared" si="4"/>
        <v>62.18604651162791</v>
      </c>
      <c r="R16" s="184">
        <f>+O16/P16</f>
        <v>8.799364248317127</v>
      </c>
      <c r="S16" s="181">
        <v>0</v>
      </c>
      <c r="T16" s="131">
        <f t="shared" si="1"/>
      </c>
      <c r="U16" s="192">
        <v>23529.5</v>
      </c>
      <c r="V16" s="132">
        <v>2674</v>
      </c>
      <c r="W16" s="211">
        <f aca="true" t="shared" si="5" ref="W16:W30">U16/V16</f>
        <v>8.799364248317127</v>
      </c>
      <c r="X16" s="8"/>
    </row>
    <row r="17" spans="1:24" s="10" customFormat="1" ht="18">
      <c r="A17" s="113">
        <v>13</v>
      </c>
      <c r="B17" s="169" t="s">
        <v>15</v>
      </c>
      <c r="C17" s="145">
        <v>39416</v>
      </c>
      <c r="D17" s="144" t="s">
        <v>71</v>
      </c>
      <c r="E17" s="144" t="s">
        <v>64</v>
      </c>
      <c r="F17" s="146">
        <v>45</v>
      </c>
      <c r="G17" s="165">
        <v>36</v>
      </c>
      <c r="H17" s="147">
        <v>3</v>
      </c>
      <c r="I17" s="193">
        <v>2232.5</v>
      </c>
      <c r="J17" s="148">
        <v>379</v>
      </c>
      <c r="K17" s="193">
        <v>4858</v>
      </c>
      <c r="L17" s="148">
        <v>806</v>
      </c>
      <c r="M17" s="193">
        <v>4395</v>
      </c>
      <c r="N17" s="148">
        <v>704</v>
      </c>
      <c r="O17" s="194">
        <f>M17+K17+I17</f>
        <v>11485.5</v>
      </c>
      <c r="P17" s="159">
        <f>+J17+L17+N17</f>
        <v>1889</v>
      </c>
      <c r="Q17" s="148">
        <f>P17/G17</f>
        <v>52.47222222222222</v>
      </c>
      <c r="R17" s="195">
        <f>O17/P17</f>
        <v>6.080201164637375</v>
      </c>
      <c r="S17" s="193">
        <v>26315.5</v>
      </c>
      <c r="T17" s="131">
        <f t="shared" si="1"/>
        <v>-0.5635461990081891</v>
      </c>
      <c r="U17" s="193">
        <v>127739</v>
      </c>
      <c r="V17" s="148">
        <v>16642</v>
      </c>
      <c r="W17" s="212">
        <f t="shared" si="5"/>
        <v>7.675700036053359</v>
      </c>
      <c r="X17" s="8"/>
    </row>
    <row r="18" spans="1:24" s="10" customFormat="1" ht="18">
      <c r="A18" s="113">
        <v>14</v>
      </c>
      <c r="B18" s="213" t="s">
        <v>14</v>
      </c>
      <c r="C18" s="133">
        <v>39416</v>
      </c>
      <c r="D18" s="196" t="s">
        <v>69</v>
      </c>
      <c r="E18" s="196" t="s">
        <v>31</v>
      </c>
      <c r="F18" s="143">
        <v>36</v>
      </c>
      <c r="G18" s="143">
        <v>21</v>
      </c>
      <c r="H18" s="143">
        <v>3</v>
      </c>
      <c r="I18" s="181">
        <v>1220</v>
      </c>
      <c r="J18" s="135">
        <v>162</v>
      </c>
      <c r="K18" s="181">
        <v>3079</v>
      </c>
      <c r="L18" s="135">
        <v>381</v>
      </c>
      <c r="M18" s="181">
        <v>3147</v>
      </c>
      <c r="N18" s="135">
        <v>383</v>
      </c>
      <c r="O18" s="182">
        <f>SUM(I18+K18+M18)</f>
        <v>7446</v>
      </c>
      <c r="P18" s="157">
        <f>J18+L18+N18</f>
        <v>926</v>
      </c>
      <c r="Q18" s="135">
        <f>+P18/G18</f>
        <v>44.095238095238095</v>
      </c>
      <c r="R18" s="184">
        <f>+O18/P18</f>
        <v>8.041036717062635</v>
      </c>
      <c r="S18" s="181">
        <v>0</v>
      </c>
      <c r="T18" s="131">
        <f t="shared" si="1"/>
      </c>
      <c r="U18" s="181">
        <v>244646.5</v>
      </c>
      <c r="V18" s="135">
        <v>25396</v>
      </c>
      <c r="W18" s="211">
        <f t="shared" si="5"/>
        <v>9.633269018743109</v>
      </c>
      <c r="X18" s="8"/>
    </row>
    <row r="19" spans="1:24" s="10" customFormat="1" ht="18">
      <c r="A19" s="113">
        <v>15</v>
      </c>
      <c r="B19" s="166" t="s">
        <v>115</v>
      </c>
      <c r="C19" s="127">
        <v>39416</v>
      </c>
      <c r="D19" s="134" t="s">
        <v>30</v>
      </c>
      <c r="E19" s="134" t="s">
        <v>52</v>
      </c>
      <c r="F19" s="137">
        <v>20</v>
      </c>
      <c r="G19" s="137">
        <v>19</v>
      </c>
      <c r="H19" s="137">
        <v>3</v>
      </c>
      <c r="I19" s="181">
        <v>1087</v>
      </c>
      <c r="J19" s="135">
        <v>134</v>
      </c>
      <c r="K19" s="181">
        <v>2848</v>
      </c>
      <c r="L19" s="135">
        <v>371</v>
      </c>
      <c r="M19" s="181">
        <v>2701</v>
      </c>
      <c r="N19" s="135">
        <v>369</v>
      </c>
      <c r="O19" s="182">
        <f>SUM(I19+K19+M19)</f>
        <v>6636</v>
      </c>
      <c r="P19" s="157">
        <f>SUM(J19+L19+N19)</f>
        <v>874</v>
      </c>
      <c r="Q19" s="135">
        <f>+P19/G19</f>
        <v>46</v>
      </c>
      <c r="R19" s="184">
        <f>+O19/P19</f>
        <v>7.592677345537758</v>
      </c>
      <c r="S19" s="181">
        <v>30873</v>
      </c>
      <c r="T19" s="131">
        <f t="shared" si="1"/>
        <v>-0.7850549023418522</v>
      </c>
      <c r="U19" s="181">
        <v>133630.5</v>
      </c>
      <c r="V19" s="135">
        <v>13395</v>
      </c>
      <c r="W19" s="211">
        <f t="shared" si="5"/>
        <v>9.976147816349384</v>
      </c>
      <c r="X19" s="8"/>
    </row>
    <row r="20" spans="1:24" s="10" customFormat="1" ht="18">
      <c r="A20" s="113">
        <v>16</v>
      </c>
      <c r="B20" s="168" t="s">
        <v>39</v>
      </c>
      <c r="C20" s="133">
        <v>39381</v>
      </c>
      <c r="D20" s="134" t="s">
        <v>78</v>
      </c>
      <c r="E20" s="134" t="s">
        <v>40</v>
      </c>
      <c r="F20" s="137">
        <v>11</v>
      </c>
      <c r="G20" s="137">
        <v>6</v>
      </c>
      <c r="H20" s="137">
        <v>8</v>
      </c>
      <c r="I20" s="181">
        <v>788</v>
      </c>
      <c r="J20" s="135">
        <v>133</v>
      </c>
      <c r="K20" s="181">
        <v>1552</v>
      </c>
      <c r="L20" s="135">
        <v>236</v>
      </c>
      <c r="M20" s="181">
        <v>1742</v>
      </c>
      <c r="N20" s="135">
        <v>272</v>
      </c>
      <c r="O20" s="182">
        <f>I20+K20+M20</f>
        <v>4082</v>
      </c>
      <c r="P20" s="157">
        <f>J20+L20+N20</f>
        <v>641</v>
      </c>
      <c r="Q20" s="135">
        <f>+P20/G20</f>
        <v>106.83333333333333</v>
      </c>
      <c r="R20" s="184">
        <f>+O20/P20</f>
        <v>6.368174726989079</v>
      </c>
      <c r="S20" s="181">
        <v>6341</v>
      </c>
      <c r="T20" s="131">
        <f t="shared" si="1"/>
        <v>-0.3562529569468538</v>
      </c>
      <c r="U20" s="192">
        <v>208915.2</v>
      </c>
      <c r="V20" s="132">
        <v>22562</v>
      </c>
      <c r="W20" s="211">
        <f t="shared" si="5"/>
        <v>9.259604644978282</v>
      </c>
      <c r="X20" s="8"/>
    </row>
    <row r="21" spans="1:24" s="10" customFormat="1" ht="18">
      <c r="A21" s="113">
        <v>17</v>
      </c>
      <c r="B21" s="166" t="s">
        <v>7</v>
      </c>
      <c r="C21" s="127">
        <v>39402</v>
      </c>
      <c r="D21" s="136" t="s">
        <v>94</v>
      </c>
      <c r="E21" s="126" t="s">
        <v>72</v>
      </c>
      <c r="F21" s="128">
        <v>64</v>
      </c>
      <c r="G21" s="128">
        <v>11</v>
      </c>
      <c r="H21" s="128">
        <v>5</v>
      </c>
      <c r="I21" s="185">
        <v>872</v>
      </c>
      <c r="J21" s="129">
        <v>271</v>
      </c>
      <c r="K21" s="185">
        <v>1487</v>
      </c>
      <c r="L21" s="129">
        <v>394</v>
      </c>
      <c r="M21" s="185">
        <v>1541</v>
      </c>
      <c r="N21" s="129">
        <v>420</v>
      </c>
      <c r="O21" s="186">
        <f>+I21+K21+M21</f>
        <v>3900</v>
      </c>
      <c r="P21" s="156">
        <f>+J21+L21+N21</f>
        <v>1085</v>
      </c>
      <c r="Q21" s="130">
        <f>IF(O21&lt;&gt;0,P21/G21,"")</f>
        <v>98.63636363636364</v>
      </c>
      <c r="R21" s="183">
        <f>IF(O21&lt;&gt;0,O21/P21,"")</f>
        <v>3.5944700460829493</v>
      </c>
      <c r="S21" s="185">
        <v>12340</v>
      </c>
      <c r="T21" s="131">
        <f t="shared" si="1"/>
        <v>-0.6839546191247974</v>
      </c>
      <c r="U21" s="185">
        <v>637737</v>
      </c>
      <c r="V21" s="129">
        <v>78018</v>
      </c>
      <c r="W21" s="210">
        <f t="shared" si="5"/>
        <v>8.174229024071368</v>
      </c>
      <c r="X21" s="8"/>
    </row>
    <row r="22" spans="1:24" s="10" customFormat="1" ht="18">
      <c r="A22" s="113">
        <v>18</v>
      </c>
      <c r="B22" s="166" t="s">
        <v>57</v>
      </c>
      <c r="C22" s="127">
        <v>39409</v>
      </c>
      <c r="D22" s="136" t="s">
        <v>94</v>
      </c>
      <c r="E22" s="126" t="s">
        <v>72</v>
      </c>
      <c r="F22" s="128">
        <v>69</v>
      </c>
      <c r="G22" s="128">
        <v>7</v>
      </c>
      <c r="H22" s="128">
        <v>4</v>
      </c>
      <c r="I22" s="185">
        <v>528</v>
      </c>
      <c r="J22" s="129">
        <v>74</v>
      </c>
      <c r="K22" s="185">
        <v>1200</v>
      </c>
      <c r="L22" s="129">
        <v>160</v>
      </c>
      <c r="M22" s="185">
        <v>1175</v>
      </c>
      <c r="N22" s="129">
        <v>152</v>
      </c>
      <c r="O22" s="186">
        <f>+I22+K22+M22</f>
        <v>2903</v>
      </c>
      <c r="P22" s="156">
        <f>+J22+L22+N22</f>
        <v>386</v>
      </c>
      <c r="Q22" s="130">
        <f>IF(O22&lt;&gt;0,P22/G22,"")</f>
        <v>55.142857142857146</v>
      </c>
      <c r="R22" s="183">
        <f>IF(O22&lt;&gt;0,O22/P22,"")</f>
        <v>7.520725388601036</v>
      </c>
      <c r="S22" s="185">
        <v>107111</v>
      </c>
      <c r="T22" s="131">
        <f t="shared" si="1"/>
        <v>-0.9728972747897041</v>
      </c>
      <c r="U22" s="185">
        <v>834213</v>
      </c>
      <c r="V22" s="129">
        <v>83003</v>
      </c>
      <c r="W22" s="210">
        <f t="shared" si="5"/>
        <v>10.050395768827633</v>
      </c>
      <c r="X22" s="8"/>
    </row>
    <row r="23" spans="1:24" s="10" customFormat="1" ht="18">
      <c r="A23" s="113">
        <v>19</v>
      </c>
      <c r="B23" s="168" t="s">
        <v>60</v>
      </c>
      <c r="C23" s="133">
        <v>39409</v>
      </c>
      <c r="D23" s="134" t="s">
        <v>78</v>
      </c>
      <c r="E23" s="134" t="s">
        <v>116</v>
      </c>
      <c r="F23" s="137">
        <v>37</v>
      </c>
      <c r="G23" s="137">
        <v>7</v>
      </c>
      <c r="H23" s="137">
        <v>4</v>
      </c>
      <c r="I23" s="185">
        <v>998</v>
      </c>
      <c r="J23" s="129">
        <v>287</v>
      </c>
      <c r="K23" s="185">
        <v>899</v>
      </c>
      <c r="L23" s="129">
        <v>244</v>
      </c>
      <c r="M23" s="185">
        <v>894</v>
      </c>
      <c r="N23" s="129">
        <v>274</v>
      </c>
      <c r="O23" s="186">
        <f>I23+K23+M23</f>
        <v>2791</v>
      </c>
      <c r="P23" s="156">
        <f>J23+L23+N23</f>
        <v>805</v>
      </c>
      <c r="Q23" s="135">
        <f>+P23/G23</f>
        <v>115</v>
      </c>
      <c r="R23" s="184">
        <f>+O23/P23</f>
        <v>3.467080745341615</v>
      </c>
      <c r="S23" s="181">
        <v>3836.5</v>
      </c>
      <c r="T23" s="131">
        <f t="shared" si="1"/>
        <v>-0.27251401016551546</v>
      </c>
      <c r="U23" s="192">
        <v>46909</v>
      </c>
      <c r="V23" s="132">
        <v>8052</v>
      </c>
      <c r="W23" s="211">
        <f t="shared" si="5"/>
        <v>5.825757575757576</v>
      </c>
      <c r="X23" s="8"/>
    </row>
    <row r="24" spans="1:24" s="10" customFormat="1" ht="18">
      <c r="A24" s="113">
        <v>20</v>
      </c>
      <c r="B24" s="166" t="s">
        <v>73</v>
      </c>
      <c r="C24" s="127">
        <v>39297</v>
      </c>
      <c r="D24" s="136" t="s">
        <v>94</v>
      </c>
      <c r="E24" s="126" t="s">
        <v>67</v>
      </c>
      <c r="F24" s="128">
        <v>51</v>
      </c>
      <c r="G24" s="128">
        <v>2</v>
      </c>
      <c r="H24" s="128">
        <v>20</v>
      </c>
      <c r="I24" s="185">
        <v>0</v>
      </c>
      <c r="J24" s="129">
        <v>0</v>
      </c>
      <c r="K24" s="185">
        <v>891</v>
      </c>
      <c r="L24" s="129">
        <v>445</v>
      </c>
      <c r="M24" s="185">
        <v>907</v>
      </c>
      <c r="N24" s="129">
        <v>447</v>
      </c>
      <c r="O24" s="186">
        <f>+I24+K24+M24</f>
        <v>1798</v>
      </c>
      <c r="P24" s="156">
        <f>+J24+L24+N24</f>
        <v>892</v>
      </c>
      <c r="Q24" s="130">
        <f>IF(O24&lt;&gt;0,P24/G24,"")</f>
        <v>446</v>
      </c>
      <c r="R24" s="183">
        <f>IF(O24&lt;&gt;0,O24/P24,"")</f>
        <v>2.015695067264574</v>
      </c>
      <c r="S24" s="185">
        <v>81</v>
      </c>
      <c r="T24" s="131">
        <f t="shared" si="1"/>
        <v>21.19753086419753</v>
      </c>
      <c r="U24" s="185">
        <v>722476</v>
      </c>
      <c r="V24" s="129">
        <v>91882</v>
      </c>
      <c r="W24" s="210">
        <f t="shared" si="5"/>
        <v>7.863085261531094</v>
      </c>
      <c r="X24" s="8"/>
    </row>
    <row r="25" spans="1:24" s="10" customFormat="1" ht="18">
      <c r="A25" s="113">
        <v>21</v>
      </c>
      <c r="B25" s="168" t="s">
        <v>55</v>
      </c>
      <c r="C25" s="133">
        <v>39395</v>
      </c>
      <c r="D25" s="134" t="s">
        <v>30</v>
      </c>
      <c r="E25" s="134" t="s">
        <v>66</v>
      </c>
      <c r="F25" s="137">
        <v>35</v>
      </c>
      <c r="G25" s="137">
        <v>9</v>
      </c>
      <c r="H25" s="137">
        <v>6</v>
      </c>
      <c r="I25" s="181">
        <v>464</v>
      </c>
      <c r="J25" s="135">
        <v>92</v>
      </c>
      <c r="K25" s="181">
        <v>676</v>
      </c>
      <c r="L25" s="135">
        <v>131</v>
      </c>
      <c r="M25" s="181">
        <v>533</v>
      </c>
      <c r="N25" s="135">
        <v>104</v>
      </c>
      <c r="O25" s="182">
        <f>I25+K25+M25</f>
        <v>1673</v>
      </c>
      <c r="P25" s="157">
        <f>J25+L25+N25</f>
        <v>327</v>
      </c>
      <c r="Q25" s="135">
        <f>+P25/G25</f>
        <v>36.333333333333336</v>
      </c>
      <c r="R25" s="184">
        <f>+O25/P25</f>
        <v>5.116207951070336</v>
      </c>
      <c r="S25" s="181">
        <v>10573</v>
      </c>
      <c r="T25" s="131">
        <f t="shared" si="1"/>
        <v>-0.8417667643998865</v>
      </c>
      <c r="U25" s="192">
        <v>631511.5</v>
      </c>
      <c r="V25" s="132">
        <v>58914</v>
      </c>
      <c r="W25" s="211">
        <f t="shared" si="5"/>
        <v>10.719209356010456</v>
      </c>
      <c r="X25" s="8"/>
    </row>
    <row r="26" spans="1:25" s="10" customFormat="1" ht="18">
      <c r="A26" s="113">
        <v>22</v>
      </c>
      <c r="B26" s="166" t="s">
        <v>38</v>
      </c>
      <c r="C26" s="127">
        <v>39381</v>
      </c>
      <c r="D26" s="136" t="s">
        <v>94</v>
      </c>
      <c r="E26" s="126" t="s">
        <v>72</v>
      </c>
      <c r="F26" s="128">
        <v>144</v>
      </c>
      <c r="G26" s="128">
        <v>7</v>
      </c>
      <c r="H26" s="128">
        <v>8</v>
      </c>
      <c r="I26" s="185">
        <v>425</v>
      </c>
      <c r="J26" s="129">
        <v>92</v>
      </c>
      <c r="K26" s="185">
        <v>671</v>
      </c>
      <c r="L26" s="129">
        <v>145</v>
      </c>
      <c r="M26" s="185">
        <v>556</v>
      </c>
      <c r="N26" s="129">
        <v>112</v>
      </c>
      <c r="O26" s="186">
        <f>+I26+K26+M26</f>
        <v>1652</v>
      </c>
      <c r="P26" s="156">
        <f>+J26+L26+N26</f>
        <v>349</v>
      </c>
      <c r="Q26" s="130">
        <f>IF(O26&lt;&gt;0,P26/G26,"")</f>
        <v>49.857142857142854</v>
      </c>
      <c r="R26" s="183">
        <f>IF(O26&lt;&gt;0,O26/P26,"")</f>
        <v>4.73352435530086</v>
      </c>
      <c r="S26" s="185">
        <v>12979</v>
      </c>
      <c r="T26" s="131">
        <f t="shared" si="1"/>
        <v>-0.8727174666769397</v>
      </c>
      <c r="U26" s="185">
        <v>4025192</v>
      </c>
      <c r="V26" s="129">
        <v>522853</v>
      </c>
      <c r="W26" s="210">
        <f t="shared" si="5"/>
        <v>7.698515643976414</v>
      </c>
      <c r="X26" s="8"/>
      <c r="Y26" s="8"/>
    </row>
    <row r="27" spans="1:25" s="10" customFormat="1" ht="18">
      <c r="A27" s="113">
        <v>23</v>
      </c>
      <c r="B27" s="168" t="s">
        <v>117</v>
      </c>
      <c r="C27" s="133" t="s">
        <v>118</v>
      </c>
      <c r="D27" s="134" t="s">
        <v>30</v>
      </c>
      <c r="E27" s="134" t="s">
        <v>119</v>
      </c>
      <c r="F27" s="137">
        <v>135</v>
      </c>
      <c r="G27" s="137">
        <v>1</v>
      </c>
      <c r="H27" s="137">
        <v>67</v>
      </c>
      <c r="I27" s="181">
        <v>410.5</v>
      </c>
      <c r="J27" s="135">
        <v>103</v>
      </c>
      <c r="K27" s="181">
        <v>500</v>
      </c>
      <c r="L27" s="135">
        <v>125</v>
      </c>
      <c r="M27" s="181">
        <v>600</v>
      </c>
      <c r="N27" s="135">
        <v>150</v>
      </c>
      <c r="O27" s="182">
        <f>I27+K27+M27</f>
        <v>1510.5</v>
      </c>
      <c r="P27" s="157">
        <f>J27+L27+N27</f>
        <v>378</v>
      </c>
      <c r="Q27" s="135">
        <f>+P27/G27</f>
        <v>378</v>
      </c>
      <c r="R27" s="184">
        <f>+O27/P27</f>
        <v>3.996031746031746</v>
      </c>
      <c r="S27" s="181">
        <v>0</v>
      </c>
      <c r="T27" s="131">
        <f t="shared" si="1"/>
      </c>
      <c r="U27" s="181">
        <v>25438618</v>
      </c>
      <c r="V27" s="135">
        <v>3831945</v>
      </c>
      <c r="W27" s="211">
        <f t="shared" si="5"/>
        <v>6.638565532647259</v>
      </c>
      <c r="X27" s="8"/>
      <c r="Y27" s="8"/>
    </row>
    <row r="28" spans="1:25" s="10" customFormat="1" ht="18">
      <c r="A28" s="113">
        <v>24</v>
      </c>
      <c r="B28" s="168" t="s">
        <v>120</v>
      </c>
      <c r="C28" s="133">
        <v>39045</v>
      </c>
      <c r="D28" s="134" t="s">
        <v>30</v>
      </c>
      <c r="E28" s="134" t="s">
        <v>121</v>
      </c>
      <c r="F28" s="137">
        <v>59</v>
      </c>
      <c r="G28" s="137">
        <v>1</v>
      </c>
      <c r="H28" s="137">
        <v>31</v>
      </c>
      <c r="I28" s="181">
        <v>410.5</v>
      </c>
      <c r="J28" s="135">
        <v>103</v>
      </c>
      <c r="K28" s="181">
        <v>500</v>
      </c>
      <c r="L28" s="135">
        <v>125</v>
      </c>
      <c r="M28" s="181">
        <v>600</v>
      </c>
      <c r="N28" s="135">
        <v>150</v>
      </c>
      <c r="O28" s="182">
        <f>SUM(I28+K28+M28)</f>
        <v>1510.5</v>
      </c>
      <c r="P28" s="157">
        <f>SUM(J28+L28+N28)</f>
        <v>378</v>
      </c>
      <c r="Q28" s="135">
        <f>+P28/G28</f>
        <v>378</v>
      </c>
      <c r="R28" s="184">
        <f>+O28/P28</f>
        <v>3.996031746031746</v>
      </c>
      <c r="S28" s="181">
        <v>0</v>
      </c>
      <c r="T28" s="131">
        <f t="shared" si="1"/>
      </c>
      <c r="U28" s="192">
        <v>4573926.5</v>
      </c>
      <c r="V28" s="132">
        <v>632112</v>
      </c>
      <c r="W28" s="211">
        <f t="shared" si="5"/>
        <v>7.235943155643303</v>
      </c>
      <c r="X28" s="8"/>
      <c r="Y28" s="8"/>
    </row>
    <row r="29" spans="1:25" s="10" customFormat="1" ht="18">
      <c r="A29" s="113">
        <v>25</v>
      </c>
      <c r="B29" s="168" t="s">
        <v>122</v>
      </c>
      <c r="C29" s="133">
        <v>39094</v>
      </c>
      <c r="D29" s="134" t="s">
        <v>30</v>
      </c>
      <c r="E29" s="134" t="s">
        <v>123</v>
      </c>
      <c r="F29" s="137">
        <v>226</v>
      </c>
      <c r="G29" s="137">
        <v>1</v>
      </c>
      <c r="H29" s="137">
        <v>34</v>
      </c>
      <c r="I29" s="181">
        <v>410.5</v>
      </c>
      <c r="J29" s="135">
        <v>103</v>
      </c>
      <c r="K29" s="181">
        <v>500</v>
      </c>
      <c r="L29" s="135">
        <v>125</v>
      </c>
      <c r="M29" s="181">
        <v>600</v>
      </c>
      <c r="N29" s="135">
        <v>150</v>
      </c>
      <c r="O29" s="182">
        <f aca="true" t="shared" si="6" ref="O29:P31">I29+K29+M29</f>
        <v>1510.5</v>
      </c>
      <c r="P29" s="157">
        <f t="shared" si="6"/>
        <v>378</v>
      </c>
      <c r="Q29" s="135">
        <f>+P29/G29</f>
        <v>378</v>
      </c>
      <c r="R29" s="184">
        <f>+O29/P29</f>
        <v>3.996031746031746</v>
      </c>
      <c r="S29" s="181">
        <v>2376</v>
      </c>
      <c r="T29" s="131">
        <f t="shared" si="1"/>
        <v>-0.36426767676767674</v>
      </c>
      <c r="U29" s="192">
        <v>8593596</v>
      </c>
      <c r="V29" s="132">
        <v>1238023</v>
      </c>
      <c r="W29" s="211">
        <f t="shared" si="5"/>
        <v>6.941386387813473</v>
      </c>
      <c r="X29" s="8"/>
      <c r="Y29" s="8"/>
    </row>
    <row r="30" spans="1:25" s="10" customFormat="1" ht="18">
      <c r="A30" s="113">
        <v>26</v>
      </c>
      <c r="B30" s="168" t="s">
        <v>124</v>
      </c>
      <c r="C30" s="133">
        <v>39101</v>
      </c>
      <c r="D30" s="134" t="s">
        <v>30</v>
      </c>
      <c r="E30" s="134" t="s">
        <v>30</v>
      </c>
      <c r="F30" s="137">
        <v>160</v>
      </c>
      <c r="G30" s="137">
        <v>1</v>
      </c>
      <c r="H30" s="137">
        <v>33</v>
      </c>
      <c r="I30" s="181">
        <v>410.5</v>
      </c>
      <c r="J30" s="135">
        <v>103</v>
      </c>
      <c r="K30" s="181">
        <v>500</v>
      </c>
      <c r="L30" s="135">
        <v>125</v>
      </c>
      <c r="M30" s="181">
        <v>600</v>
      </c>
      <c r="N30" s="135">
        <v>150</v>
      </c>
      <c r="O30" s="182">
        <f t="shared" si="6"/>
        <v>1510.5</v>
      </c>
      <c r="P30" s="157">
        <f t="shared" si="6"/>
        <v>378</v>
      </c>
      <c r="Q30" s="135">
        <f>+P30/G30</f>
        <v>378</v>
      </c>
      <c r="R30" s="184">
        <f>+O30/P30</f>
        <v>3.996031746031746</v>
      </c>
      <c r="S30" s="181">
        <v>0</v>
      </c>
      <c r="T30" s="131">
        <f t="shared" si="1"/>
      </c>
      <c r="U30" s="192">
        <v>7592816</v>
      </c>
      <c r="V30" s="132">
        <v>1084452</v>
      </c>
      <c r="W30" s="211">
        <f t="shared" si="5"/>
        <v>7.001523350042233</v>
      </c>
      <c r="X30" s="8"/>
      <c r="Y30" s="8"/>
    </row>
    <row r="31" spans="1:25" s="10" customFormat="1" ht="18">
      <c r="A31" s="113">
        <v>27</v>
      </c>
      <c r="B31" s="166" t="s">
        <v>54</v>
      </c>
      <c r="C31" s="127">
        <v>39381</v>
      </c>
      <c r="D31" s="126" t="s">
        <v>32</v>
      </c>
      <c r="E31" s="188" t="s">
        <v>125</v>
      </c>
      <c r="F31" s="128">
        <v>91</v>
      </c>
      <c r="G31" s="128">
        <v>9</v>
      </c>
      <c r="H31" s="128">
        <v>8</v>
      </c>
      <c r="I31" s="185">
        <v>366</v>
      </c>
      <c r="J31" s="129">
        <v>74</v>
      </c>
      <c r="K31" s="185">
        <v>537</v>
      </c>
      <c r="L31" s="129">
        <v>103</v>
      </c>
      <c r="M31" s="185">
        <v>479</v>
      </c>
      <c r="N31" s="129">
        <v>92</v>
      </c>
      <c r="O31" s="186">
        <f t="shared" si="6"/>
        <v>1382</v>
      </c>
      <c r="P31" s="156">
        <f t="shared" si="6"/>
        <v>269</v>
      </c>
      <c r="Q31" s="130">
        <f>IF(O31&lt;&gt;0,P31/G31,"")</f>
        <v>29.88888888888889</v>
      </c>
      <c r="R31" s="183">
        <f>IF(O31&lt;&gt;0,O31/P31,"")</f>
        <v>5.137546468401487</v>
      </c>
      <c r="S31" s="185">
        <v>21982</v>
      </c>
      <c r="T31" s="131">
        <f t="shared" si="1"/>
        <v>-0.9371303794013284</v>
      </c>
      <c r="U31" s="187">
        <f>2434163+1382</f>
        <v>2435545</v>
      </c>
      <c r="V31" s="132">
        <f>282942+269</f>
        <v>283211</v>
      </c>
      <c r="W31" s="208">
        <f>IF(U31&lt;&gt;0,U31/V31,"")</f>
        <v>8.599754246833633</v>
      </c>
      <c r="X31" s="8"/>
      <c r="Y31" s="8"/>
    </row>
    <row r="32" spans="1:25" s="10" customFormat="1" ht="18">
      <c r="A32" s="113">
        <v>28</v>
      </c>
      <c r="B32" s="170" t="s">
        <v>16</v>
      </c>
      <c r="C32" s="127">
        <v>39423</v>
      </c>
      <c r="D32" s="141" t="s">
        <v>17</v>
      </c>
      <c r="E32" s="141" t="s">
        <v>17</v>
      </c>
      <c r="F32" s="142">
        <v>1</v>
      </c>
      <c r="G32" s="142">
        <v>1</v>
      </c>
      <c r="H32" s="142">
        <v>2</v>
      </c>
      <c r="I32" s="185">
        <v>98</v>
      </c>
      <c r="J32" s="129">
        <v>7</v>
      </c>
      <c r="K32" s="185">
        <v>235</v>
      </c>
      <c r="L32" s="129">
        <v>17</v>
      </c>
      <c r="M32" s="185">
        <v>818</v>
      </c>
      <c r="N32" s="129">
        <v>58</v>
      </c>
      <c r="O32" s="186">
        <f>+I32+K32+M32</f>
        <v>1151</v>
      </c>
      <c r="P32" s="156">
        <f>+J32+L32+N32</f>
        <v>82</v>
      </c>
      <c r="Q32" s="135">
        <f>+P32/G32</f>
        <v>82</v>
      </c>
      <c r="R32" s="184">
        <f>+O32/P32</f>
        <v>14.036585365853659</v>
      </c>
      <c r="S32" s="185">
        <v>9373</v>
      </c>
      <c r="T32" s="131">
        <f t="shared" si="1"/>
        <v>-0.8772004694334792</v>
      </c>
      <c r="U32" s="185">
        <v>14835</v>
      </c>
      <c r="V32" s="129">
        <v>1126</v>
      </c>
      <c r="W32" s="208">
        <f>U32/V32</f>
        <v>13.174955595026644</v>
      </c>
      <c r="X32" s="8"/>
      <c r="Y32" s="8"/>
    </row>
    <row r="33" spans="1:25" s="10" customFormat="1" ht="18">
      <c r="A33" s="113">
        <v>29</v>
      </c>
      <c r="B33" s="170" t="s">
        <v>56</v>
      </c>
      <c r="C33" s="127">
        <v>39398</v>
      </c>
      <c r="D33" s="149" t="s">
        <v>26</v>
      </c>
      <c r="E33" s="149" t="s">
        <v>18</v>
      </c>
      <c r="F33" s="139">
        <v>20</v>
      </c>
      <c r="G33" s="139">
        <v>4</v>
      </c>
      <c r="H33" s="139">
        <v>6</v>
      </c>
      <c r="I33" s="189">
        <v>310</v>
      </c>
      <c r="J33" s="140">
        <v>102</v>
      </c>
      <c r="K33" s="189">
        <v>336</v>
      </c>
      <c r="L33" s="140">
        <v>108</v>
      </c>
      <c r="M33" s="189">
        <v>330</v>
      </c>
      <c r="N33" s="140">
        <v>107</v>
      </c>
      <c r="O33" s="190">
        <f>I33+K33+M33</f>
        <v>976</v>
      </c>
      <c r="P33" s="158">
        <f>J33+L33+N33</f>
        <v>317</v>
      </c>
      <c r="Q33" s="140">
        <f>+P33/G33</f>
        <v>79.25</v>
      </c>
      <c r="R33" s="183">
        <f>IF(O33&lt;&gt;0,O33/P33,"")</f>
        <v>3.078864353312303</v>
      </c>
      <c r="S33" s="189">
        <v>4904.5</v>
      </c>
      <c r="T33" s="131">
        <f t="shared" si="1"/>
        <v>-0.8009990824752778</v>
      </c>
      <c r="U33" s="189">
        <v>267964.5</v>
      </c>
      <c r="V33" s="140">
        <v>33064</v>
      </c>
      <c r="W33" s="209">
        <f>U33/V33</f>
        <v>8.104418703121219</v>
      </c>
      <c r="X33" s="8"/>
      <c r="Y33" s="8"/>
    </row>
    <row r="34" spans="1:25" s="10" customFormat="1" ht="18">
      <c r="A34" s="113">
        <v>30</v>
      </c>
      <c r="B34" s="168" t="s">
        <v>53</v>
      </c>
      <c r="C34" s="133">
        <v>39395</v>
      </c>
      <c r="D34" s="134" t="s">
        <v>102</v>
      </c>
      <c r="E34" s="134" t="s">
        <v>107</v>
      </c>
      <c r="F34" s="137">
        <v>58</v>
      </c>
      <c r="G34" s="137">
        <v>1</v>
      </c>
      <c r="H34" s="137">
        <v>6</v>
      </c>
      <c r="I34" s="181">
        <v>235</v>
      </c>
      <c r="J34" s="135">
        <v>39</v>
      </c>
      <c r="K34" s="181">
        <v>379</v>
      </c>
      <c r="L34" s="135">
        <v>61</v>
      </c>
      <c r="M34" s="181">
        <v>312</v>
      </c>
      <c r="N34" s="135">
        <v>48</v>
      </c>
      <c r="O34" s="182">
        <f>+M34+K34+I34</f>
        <v>926</v>
      </c>
      <c r="P34" s="157">
        <f>+N34+L34+J34</f>
        <v>148</v>
      </c>
      <c r="Q34" s="135">
        <f>+P34/G34</f>
        <v>148</v>
      </c>
      <c r="R34" s="183">
        <f>IF(O34&lt;&gt;0,O34/P34,"")</f>
        <v>6.256756756756757</v>
      </c>
      <c r="S34" s="181">
        <v>8337</v>
      </c>
      <c r="T34" s="131">
        <f t="shared" si="1"/>
        <v>-0.8889288712966295</v>
      </c>
      <c r="U34" s="181">
        <v>1057849</v>
      </c>
      <c r="V34" s="135">
        <v>112993</v>
      </c>
      <c r="W34" s="207">
        <f>+U34/V34</f>
        <v>9.362075526802546</v>
      </c>
      <c r="X34" s="8"/>
      <c r="Y34" s="8"/>
    </row>
    <row r="35" spans="1:25" s="10" customFormat="1" ht="18">
      <c r="A35" s="113">
        <v>31</v>
      </c>
      <c r="B35" s="168" t="s">
        <v>42</v>
      </c>
      <c r="C35" s="133">
        <v>39388</v>
      </c>
      <c r="D35" s="134" t="s">
        <v>102</v>
      </c>
      <c r="E35" s="134" t="s">
        <v>70</v>
      </c>
      <c r="F35" s="137">
        <v>60</v>
      </c>
      <c r="G35" s="137">
        <v>2</v>
      </c>
      <c r="H35" s="137">
        <v>7</v>
      </c>
      <c r="I35" s="181">
        <v>114</v>
      </c>
      <c r="J35" s="135">
        <v>24</v>
      </c>
      <c r="K35" s="181">
        <v>351</v>
      </c>
      <c r="L35" s="135">
        <v>67</v>
      </c>
      <c r="M35" s="181">
        <v>311</v>
      </c>
      <c r="N35" s="135">
        <v>59</v>
      </c>
      <c r="O35" s="182">
        <f>+M35+K35+I35</f>
        <v>776</v>
      </c>
      <c r="P35" s="157">
        <f>+N35+L35+J35</f>
        <v>150</v>
      </c>
      <c r="Q35" s="135">
        <f>+P35/G35</f>
        <v>75</v>
      </c>
      <c r="R35" s="183">
        <f>IF(O35&lt;&gt;0,O35/P35,"")</f>
        <v>5.173333333333333</v>
      </c>
      <c r="S35" s="181">
        <v>5047</v>
      </c>
      <c r="T35" s="131">
        <f t="shared" si="1"/>
        <v>-0.8462452942341986</v>
      </c>
      <c r="U35" s="181">
        <v>599810</v>
      </c>
      <c r="V35" s="135">
        <v>64366</v>
      </c>
      <c r="W35" s="207">
        <f>+U35/V35</f>
        <v>9.318739707298885</v>
      </c>
      <c r="X35" s="8"/>
      <c r="Y35" s="8"/>
    </row>
    <row r="36" spans="1:25" s="10" customFormat="1" ht="18">
      <c r="A36" s="113">
        <v>32</v>
      </c>
      <c r="B36" s="166" t="s">
        <v>84</v>
      </c>
      <c r="C36" s="127">
        <v>39374</v>
      </c>
      <c r="D36" s="136" t="s">
        <v>94</v>
      </c>
      <c r="E36" s="126" t="s">
        <v>95</v>
      </c>
      <c r="F36" s="128">
        <v>49</v>
      </c>
      <c r="G36" s="128">
        <v>1</v>
      </c>
      <c r="H36" s="128">
        <v>9</v>
      </c>
      <c r="I36" s="185">
        <v>240</v>
      </c>
      <c r="J36" s="129">
        <v>120</v>
      </c>
      <c r="K36" s="185">
        <v>250</v>
      </c>
      <c r="L36" s="129">
        <v>125</v>
      </c>
      <c r="M36" s="185">
        <v>260</v>
      </c>
      <c r="N36" s="129">
        <v>130</v>
      </c>
      <c r="O36" s="186">
        <f>+I36+K36+M36</f>
        <v>750</v>
      </c>
      <c r="P36" s="156">
        <f>+J36+L36+N36</f>
        <v>375</v>
      </c>
      <c r="Q36" s="130">
        <f>IF(O36&lt;&gt;0,P36/G36,"")</f>
        <v>375</v>
      </c>
      <c r="R36" s="183">
        <f>IF(O36&lt;&gt;0,O36/P36,"")</f>
        <v>2</v>
      </c>
      <c r="S36" s="185">
        <v>1290</v>
      </c>
      <c r="T36" s="131">
        <f t="shared" si="1"/>
        <v>-0.4186046511627907</v>
      </c>
      <c r="U36" s="185">
        <v>795695</v>
      </c>
      <c r="V36" s="129">
        <v>86923</v>
      </c>
      <c r="W36" s="210">
        <f>U36/V36</f>
        <v>9.154021375240156</v>
      </c>
      <c r="X36" s="8"/>
      <c r="Y36" s="8"/>
    </row>
    <row r="37" spans="1:25" s="10" customFormat="1" ht="18">
      <c r="A37" s="113">
        <v>33</v>
      </c>
      <c r="B37" s="168" t="s">
        <v>61</v>
      </c>
      <c r="C37" s="133">
        <v>39409</v>
      </c>
      <c r="D37" s="138" t="s">
        <v>30</v>
      </c>
      <c r="E37" s="134" t="s">
        <v>22</v>
      </c>
      <c r="F37" s="137">
        <v>13</v>
      </c>
      <c r="G37" s="137">
        <v>5</v>
      </c>
      <c r="H37" s="137">
        <v>4</v>
      </c>
      <c r="I37" s="181">
        <v>51</v>
      </c>
      <c r="J37" s="135">
        <v>8</v>
      </c>
      <c r="K37" s="181">
        <v>319.5</v>
      </c>
      <c r="L37" s="135">
        <v>61</v>
      </c>
      <c r="M37" s="181">
        <v>204</v>
      </c>
      <c r="N37" s="135">
        <v>38</v>
      </c>
      <c r="O37" s="182">
        <f>SUM(I37+K37+M37)</f>
        <v>574.5</v>
      </c>
      <c r="P37" s="157">
        <f>SUM(J37+L37+N37)</f>
        <v>107</v>
      </c>
      <c r="Q37" s="135">
        <f>+P37/G37</f>
        <v>21.4</v>
      </c>
      <c r="R37" s="184">
        <f>+O37/P37</f>
        <v>5.369158878504673</v>
      </c>
      <c r="S37" s="181">
        <v>1130</v>
      </c>
      <c r="T37" s="131">
        <f aca="true" t="shared" si="7" ref="T37:T68">IF(S37&lt;&gt;0,-(S37-O37)/S37,"")</f>
        <v>-0.4915929203539823</v>
      </c>
      <c r="U37" s="181">
        <v>20343.5</v>
      </c>
      <c r="V37" s="135">
        <v>2492</v>
      </c>
      <c r="W37" s="211">
        <f>U37/V37</f>
        <v>8.163523274478331</v>
      </c>
      <c r="X37" s="8"/>
      <c r="Y37" s="8"/>
    </row>
    <row r="38" spans="1:25" s="10" customFormat="1" ht="18">
      <c r="A38" s="113">
        <v>34</v>
      </c>
      <c r="B38" s="169" t="s">
        <v>77</v>
      </c>
      <c r="C38" s="145">
        <v>39339</v>
      </c>
      <c r="D38" s="144" t="s">
        <v>71</v>
      </c>
      <c r="E38" s="144" t="s">
        <v>64</v>
      </c>
      <c r="F38" s="146">
        <v>79</v>
      </c>
      <c r="G38" s="147">
        <v>3</v>
      </c>
      <c r="H38" s="147">
        <v>14</v>
      </c>
      <c r="I38" s="193">
        <v>202</v>
      </c>
      <c r="J38" s="148">
        <v>26</v>
      </c>
      <c r="K38" s="193">
        <v>186</v>
      </c>
      <c r="L38" s="148">
        <v>24</v>
      </c>
      <c r="M38" s="193">
        <v>145</v>
      </c>
      <c r="N38" s="148">
        <v>19</v>
      </c>
      <c r="O38" s="194">
        <f>+M38+K38+I38</f>
        <v>533</v>
      </c>
      <c r="P38" s="159">
        <f>N38+L38+J38</f>
        <v>69</v>
      </c>
      <c r="Q38" s="148">
        <f>P38/G38</f>
        <v>23</v>
      </c>
      <c r="R38" s="195">
        <f>O38/P38</f>
        <v>7.72463768115942</v>
      </c>
      <c r="S38" s="193">
        <v>1678</v>
      </c>
      <c r="T38" s="131">
        <f t="shared" si="7"/>
        <v>-0.6823599523241954</v>
      </c>
      <c r="U38" s="193">
        <v>305042</v>
      </c>
      <c r="V38" s="148">
        <v>47822</v>
      </c>
      <c r="W38" s="212">
        <f>+U38/V38</f>
        <v>6.378695997657982</v>
      </c>
      <c r="X38" s="8"/>
      <c r="Y38" s="8"/>
    </row>
    <row r="39" spans="1:25" s="10" customFormat="1" ht="18">
      <c r="A39" s="113">
        <v>35</v>
      </c>
      <c r="B39" s="168" t="s">
        <v>126</v>
      </c>
      <c r="C39" s="133">
        <v>39374</v>
      </c>
      <c r="D39" s="134" t="s">
        <v>127</v>
      </c>
      <c r="E39" s="134" t="s">
        <v>127</v>
      </c>
      <c r="F39" s="137">
        <v>39</v>
      </c>
      <c r="G39" s="137">
        <v>1</v>
      </c>
      <c r="H39" s="137">
        <v>8</v>
      </c>
      <c r="I39" s="181">
        <v>171</v>
      </c>
      <c r="J39" s="135">
        <v>40</v>
      </c>
      <c r="K39" s="181">
        <v>134</v>
      </c>
      <c r="L39" s="135">
        <v>32</v>
      </c>
      <c r="M39" s="181">
        <v>162</v>
      </c>
      <c r="N39" s="135">
        <v>38</v>
      </c>
      <c r="O39" s="182">
        <f>I39+K39+M39</f>
        <v>467</v>
      </c>
      <c r="P39" s="157">
        <f>J39+L39+N39</f>
        <v>110</v>
      </c>
      <c r="Q39" s="135">
        <f>+P39/G39</f>
        <v>110</v>
      </c>
      <c r="R39" s="184">
        <f>+O39/P39</f>
        <v>4.245454545454545</v>
      </c>
      <c r="S39" s="181">
        <v>0</v>
      </c>
      <c r="T39" s="131">
        <f t="shared" si="7"/>
      </c>
      <c r="U39" s="192">
        <v>425346.5</v>
      </c>
      <c r="V39" s="132">
        <v>44105</v>
      </c>
      <c r="W39" s="211">
        <f>U39/V39</f>
        <v>9.643951932887427</v>
      </c>
      <c r="X39" s="8"/>
      <c r="Y39" s="8"/>
    </row>
    <row r="40" spans="1:25" s="10" customFormat="1" ht="18">
      <c r="A40" s="113">
        <v>36</v>
      </c>
      <c r="B40" s="168" t="s">
        <v>62</v>
      </c>
      <c r="C40" s="133">
        <v>39409</v>
      </c>
      <c r="D40" s="134" t="s">
        <v>78</v>
      </c>
      <c r="E40" s="134" t="s">
        <v>63</v>
      </c>
      <c r="F40" s="137">
        <v>1</v>
      </c>
      <c r="G40" s="137">
        <v>1</v>
      </c>
      <c r="H40" s="137">
        <v>4</v>
      </c>
      <c r="I40" s="185">
        <v>84</v>
      </c>
      <c r="J40" s="129">
        <v>14</v>
      </c>
      <c r="K40" s="185">
        <v>174</v>
      </c>
      <c r="L40" s="129">
        <v>29</v>
      </c>
      <c r="M40" s="185">
        <v>204</v>
      </c>
      <c r="N40" s="129">
        <v>34</v>
      </c>
      <c r="O40" s="186">
        <f>I40+K40+M40</f>
        <v>462</v>
      </c>
      <c r="P40" s="156">
        <f>J40+L40+N40</f>
        <v>77</v>
      </c>
      <c r="Q40" s="135">
        <f>+P40/G40</f>
        <v>77</v>
      </c>
      <c r="R40" s="184">
        <f>+O40/P40</f>
        <v>6</v>
      </c>
      <c r="S40" s="181">
        <v>1082</v>
      </c>
      <c r="T40" s="131">
        <f t="shared" si="7"/>
        <v>-0.5730129390018485</v>
      </c>
      <c r="U40" s="192">
        <v>11476</v>
      </c>
      <c r="V40" s="132">
        <v>1806</v>
      </c>
      <c r="W40" s="211">
        <f>U40/V40</f>
        <v>6.35437430786268</v>
      </c>
      <c r="X40" s="8"/>
      <c r="Y40" s="8"/>
    </row>
    <row r="41" spans="1:25" s="10" customFormat="1" ht="18">
      <c r="A41" s="113">
        <v>37</v>
      </c>
      <c r="B41" s="213" t="s">
        <v>128</v>
      </c>
      <c r="C41" s="133">
        <v>39388</v>
      </c>
      <c r="D41" s="196" t="s">
        <v>69</v>
      </c>
      <c r="E41" s="196" t="s">
        <v>31</v>
      </c>
      <c r="F41" s="143">
        <v>17</v>
      </c>
      <c r="G41" s="143">
        <v>1</v>
      </c>
      <c r="H41" s="143">
        <v>7</v>
      </c>
      <c r="I41" s="181">
        <v>152.74</v>
      </c>
      <c r="J41" s="135">
        <v>31</v>
      </c>
      <c r="K41" s="181">
        <v>152.74</v>
      </c>
      <c r="L41" s="135">
        <v>31</v>
      </c>
      <c r="M41" s="181">
        <v>152.74</v>
      </c>
      <c r="N41" s="135">
        <v>31</v>
      </c>
      <c r="O41" s="182">
        <f>SUM(I41+K41+M41)</f>
        <v>458.22</v>
      </c>
      <c r="P41" s="157">
        <f>J41+L41+N41</f>
        <v>93</v>
      </c>
      <c r="Q41" s="135">
        <f>+P41/G41</f>
        <v>93</v>
      </c>
      <c r="R41" s="184">
        <f>+O41/P41</f>
        <v>4.927096774193549</v>
      </c>
      <c r="S41" s="181">
        <v>0</v>
      </c>
      <c r="T41" s="131">
        <f t="shared" si="7"/>
      </c>
      <c r="U41" s="181">
        <v>124355.72</v>
      </c>
      <c r="V41" s="135">
        <v>12448</v>
      </c>
      <c r="W41" s="211">
        <f>U41/V41</f>
        <v>9.990016066838047</v>
      </c>
      <c r="X41" s="8"/>
      <c r="Y41" s="8"/>
    </row>
    <row r="42" spans="1:25" s="10" customFormat="1" ht="18">
      <c r="A42" s="113">
        <v>38</v>
      </c>
      <c r="B42" s="170" t="s">
        <v>129</v>
      </c>
      <c r="C42" s="127">
        <v>39416</v>
      </c>
      <c r="D42" s="149" t="s">
        <v>26</v>
      </c>
      <c r="E42" s="149" t="s">
        <v>20</v>
      </c>
      <c r="F42" s="139">
        <v>40</v>
      </c>
      <c r="G42" s="139">
        <v>3</v>
      </c>
      <c r="H42" s="139">
        <v>3</v>
      </c>
      <c r="I42" s="189">
        <v>202</v>
      </c>
      <c r="J42" s="140">
        <v>34</v>
      </c>
      <c r="K42" s="189">
        <v>106</v>
      </c>
      <c r="L42" s="140">
        <v>18</v>
      </c>
      <c r="M42" s="189">
        <v>131</v>
      </c>
      <c r="N42" s="140">
        <v>23</v>
      </c>
      <c r="O42" s="190">
        <f>I42+K42+M42</f>
        <v>439</v>
      </c>
      <c r="P42" s="158">
        <f>J42+L42+N42</f>
        <v>75</v>
      </c>
      <c r="Q42" s="140">
        <f>+P42/G42</f>
        <v>25</v>
      </c>
      <c r="R42" s="183">
        <f>IF(O42&lt;&gt;0,O42/P42,"")</f>
        <v>5.8533333333333335</v>
      </c>
      <c r="S42" s="189">
        <v>1770</v>
      </c>
      <c r="T42" s="131">
        <f t="shared" si="7"/>
        <v>-0.7519774011299435</v>
      </c>
      <c r="U42" s="189">
        <v>27842</v>
      </c>
      <c r="V42" s="140">
        <v>3590</v>
      </c>
      <c r="W42" s="209">
        <f>U42/V42</f>
        <v>7.755431754874651</v>
      </c>
      <c r="X42" s="8"/>
      <c r="Y42" s="8"/>
    </row>
    <row r="43" spans="1:25" s="10" customFormat="1" ht="18">
      <c r="A43" s="113">
        <v>39</v>
      </c>
      <c r="B43" s="169" t="s">
        <v>23</v>
      </c>
      <c r="C43" s="145">
        <v>39206</v>
      </c>
      <c r="D43" s="144" t="s">
        <v>71</v>
      </c>
      <c r="E43" s="144" t="s">
        <v>130</v>
      </c>
      <c r="F43" s="146">
        <v>81</v>
      </c>
      <c r="G43" s="165">
        <v>1</v>
      </c>
      <c r="H43" s="147">
        <v>25</v>
      </c>
      <c r="I43" s="193">
        <v>160</v>
      </c>
      <c r="J43" s="148">
        <v>20</v>
      </c>
      <c r="K43" s="193">
        <v>176</v>
      </c>
      <c r="L43" s="148">
        <v>22</v>
      </c>
      <c r="M43" s="193">
        <v>80</v>
      </c>
      <c r="N43" s="148">
        <v>10</v>
      </c>
      <c r="O43" s="194">
        <f>M43+K43+I43</f>
        <v>416</v>
      </c>
      <c r="P43" s="159">
        <f>+J43+L43+N43</f>
        <v>52</v>
      </c>
      <c r="Q43" s="148">
        <f>P43/G43</f>
        <v>52</v>
      </c>
      <c r="R43" s="195">
        <f>O43/P43</f>
        <v>8</v>
      </c>
      <c r="S43" s="193">
        <v>752</v>
      </c>
      <c r="T43" s="131">
        <f t="shared" si="7"/>
        <v>-0.44680851063829785</v>
      </c>
      <c r="U43" s="193">
        <v>310053.5</v>
      </c>
      <c r="V43" s="148">
        <v>51411.666666666664</v>
      </c>
      <c r="W43" s="212">
        <f>+U43/V43</f>
        <v>6.030800401983986</v>
      </c>
      <c r="X43" s="8"/>
      <c r="Y43" s="8"/>
    </row>
    <row r="44" spans="1:25" s="10" customFormat="1" ht="18">
      <c r="A44" s="113">
        <v>40</v>
      </c>
      <c r="B44" s="166" t="s">
        <v>82</v>
      </c>
      <c r="C44" s="127">
        <v>39360</v>
      </c>
      <c r="D44" s="136" t="s">
        <v>94</v>
      </c>
      <c r="E44" s="126" t="s">
        <v>95</v>
      </c>
      <c r="F44" s="128">
        <v>73</v>
      </c>
      <c r="G44" s="128">
        <v>2</v>
      </c>
      <c r="H44" s="128">
        <v>11</v>
      </c>
      <c r="I44" s="185">
        <v>59</v>
      </c>
      <c r="J44" s="129">
        <v>13</v>
      </c>
      <c r="K44" s="185">
        <v>197</v>
      </c>
      <c r="L44" s="129">
        <v>35</v>
      </c>
      <c r="M44" s="185">
        <v>153</v>
      </c>
      <c r="N44" s="129">
        <v>29</v>
      </c>
      <c r="O44" s="186">
        <f>+I44+K44+M44</f>
        <v>409</v>
      </c>
      <c r="P44" s="156">
        <f>+J44+L44+N44</f>
        <v>77</v>
      </c>
      <c r="Q44" s="130">
        <f>IF(O44&lt;&gt;0,P44/G44,"")</f>
        <v>38.5</v>
      </c>
      <c r="R44" s="183">
        <f>IF(O44&lt;&gt;0,O44/P44,"")</f>
        <v>5.311688311688312</v>
      </c>
      <c r="S44" s="185">
        <v>112</v>
      </c>
      <c r="T44" s="131">
        <f t="shared" si="7"/>
        <v>2.6517857142857144</v>
      </c>
      <c r="U44" s="185">
        <v>902937</v>
      </c>
      <c r="V44" s="129">
        <v>100041</v>
      </c>
      <c r="W44" s="210">
        <f aca="true" t="shared" si="8" ref="W44:W50">U44/V44</f>
        <v>9.02566947551504</v>
      </c>
      <c r="X44" s="8"/>
      <c r="Y44" s="8"/>
    </row>
    <row r="45" spans="1:25" s="10" customFormat="1" ht="18">
      <c r="A45" s="113">
        <v>41</v>
      </c>
      <c r="B45" s="168" t="s">
        <v>19</v>
      </c>
      <c r="C45" s="133">
        <v>39416</v>
      </c>
      <c r="D45" s="134" t="s">
        <v>78</v>
      </c>
      <c r="E45" s="134" t="s">
        <v>79</v>
      </c>
      <c r="F45" s="137">
        <v>4</v>
      </c>
      <c r="G45" s="137">
        <v>2</v>
      </c>
      <c r="H45" s="137">
        <v>3</v>
      </c>
      <c r="I45" s="185">
        <v>54</v>
      </c>
      <c r="J45" s="129">
        <v>6</v>
      </c>
      <c r="K45" s="185">
        <v>226</v>
      </c>
      <c r="L45" s="129">
        <v>25</v>
      </c>
      <c r="M45" s="185">
        <v>121</v>
      </c>
      <c r="N45" s="129">
        <v>15</v>
      </c>
      <c r="O45" s="186">
        <f>I45+K45+M45</f>
        <v>401</v>
      </c>
      <c r="P45" s="156">
        <f>J45+L45+N45</f>
        <v>46</v>
      </c>
      <c r="Q45" s="135">
        <f>+P45/G45</f>
        <v>23</v>
      </c>
      <c r="R45" s="184">
        <f>+O45/P45</f>
        <v>8.717391304347826</v>
      </c>
      <c r="S45" s="181">
        <v>4673</v>
      </c>
      <c r="T45" s="131">
        <f t="shared" si="7"/>
        <v>-0.914187887866467</v>
      </c>
      <c r="U45" s="192">
        <v>34071</v>
      </c>
      <c r="V45" s="132">
        <v>3236</v>
      </c>
      <c r="W45" s="211">
        <f t="shared" si="8"/>
        <v>10.528739184177997</v>
      </c>
      <c r="X45" s="8"/>
      <c r="Y45" s="8"/>
    </row>
    <row r="46" spans="1:25" s="10" customFormat="1" ht="18">
      <c r="A46" s="113">
        <v>42</v>
      </c>
      <c r="B46" s="168" t="s">
        <v>51</v>
      </c>
      <c r="C46" s="133">
        <v>39388</v>
      </c>
      <c r="D46" s="134" t="s">
        <v>30</v>
      </c>
      <c r="E46" s="134" t="s">
        <v>52</v>
      </c>
      <c r="F46" s="137">
        <v>22</v>
      </c>
      <c r="G46" s="137">
        <v>2</v>
      </c>
      <c r="H46" s="137">
        <v>7</v>
      </c>
      <c r="I46" s="181">
        <v>50</v>
      </c>
      <c r="J46" s="135">
        <v>7</v>
      </c>
      <c r="K46" s="181">
        <v>159</v>
      </c>
      <c r="L46" s="135">
        <v>21</v>
      </c>
      <c r="M46" s="181">
        <v>171</v>
      </c>
      <c r="N46" s="135">
        <v>22</v>
      </c>
      <c r="O46" s="182">
        <f>SUM(I46+K46+M46)</f>
        <v>380</v>
      </c>
      <c r="P46" s="157">
        <f>SUM(J46+L46+N46)</f>
        <v>50</v>
      </c>
      <c r="Q46" s="135">
        <f>+P46/G46</f>
        <v>25</v>
      </c>
      <c r="R46" s="184">
        <f>+O46/P46</f>
        <v>7.6</v>
      </c>
      <c r="S46" s="181">
        <v>93</v>
      </c>
      <c r="T46" s="131">
        <f t="shared" si="7"/>
        <v>3.086021505376344</v>
      </c>
      <c r="U46" s="181">
        <v>54455.5</v>
      </c>
      <c r="V46" s="135">
        <v>6119</v>
      </c>
      <c r="W46" s="211">
        <f t="shared" si="8"/>
        <v>8.899411668573297</v>
      </c>
      <c r="X46" s="8"/>
      <c r="Y46" s="8"/>
    </row>
    <row r="47" spans="1:25" s="10" customFormat="1" ht="18">
      <c r="A47" s="113">
        <v>43</v>
      </c>
      <c r="B47" s="213" t="s">
        <v>0</v>
      </c>
      <c r="C47" s="133">
        <v>39395</v>
      </c>
      <c r="D47" s="196" t="s">
        <v>69</v>
      </c>
      <c r="E47" s="196" t="s">
        <v>131</v>
      </c>
      <c r="F47" s="143">
        <v>57</v>
      </c>
      <c r="G47" s="143">
        <v>4</v>
      </c>
      <c r="H47" s="143">
        <v>6</v>
      </c>
      <c r="I47" s="181">
        <v>32</v>
      </c>
      <c r="J47" s="135">
        <v>6</v>
      </c>
      <c r="K47" s="181">
        <v>125</v>
      </c>
      <c r="L47" s="135">
        <v>20</v>
      </c>
      <c r="M47" s="181">
        <v>192</v>
      </c>
      <c r="N47" s="135">
        <v>29</v>
      </c>
      <c r="O47" s="182">
        <f>SUM(I47+K47+M47)</f>
        <v>349</v>
      </c>
      <c r="P47" s="157">
        <f>J47+L47+N47</f>
        <v>55</v>
      </c>
      <c r="Q47" s="135">
        <f>+P47/G47</f>
        <v>13.75</v>
      </c>
      <c r="R47" s="184">
        <f>+O47/P47</f>
        <v>6.345454545454546</v>
      </c>
      <c r="S47" s="181">
        <v>0</v>
      </c>
      <c r="T47" s="131">
        <f t="shared" si="7"/>
      </c>
      <c r="U47" s="181">
        <v>135086</v>
      </c>
      <c r="V47" s="135">
        <v>21563</v>
      </c>
      <c r="W47" s="211">
        <f t="shared" si="8"/>
        <v>6.264712702314149</v>
      </c>
      <c r="X47" s="8"/>
      <c r="Y47" s="8"/>
    </row>
    <row r="48" spans="1:25" s="10" customFormat="1" ht="18">
      <c r="A48" s="113">
        <v>44</v>
      </c>
      <c r="B48" s="166" t="s">
        <v>21</v>
      </c>
      <c r="C48" s="127">
        <v>39388</v>
      </c>
      <c r="D48" s="136" t="s">
        <v>94</v>
      </c>
      <c r="E48" s="126" t="s">
        <v>67</v>
      </c>
      <c r="F48" s="128">
        <v>4</v>
      </c>
      <c r="G48" s="128">
        <v>1</v>
      </c>
      <c r="H48" s="128">
        <v>4</v>
      </c>
      <c r="I48" s="185">
        <v>42</v>
      </c>
      <c r="J48" s="129">
        <v>6</v>
      </c>
      <c r="K48" s="185">
        <v>177</v>
      </c>
      <c r="L48" s="129">
        <v>24</v>
      </c>
      <c r="M48" s="185">
        <v>122</v>
      </c>
      <c r="N48" s="129">
        <v>17</v>
      </c>
      <c r="O48" s="186">
        <f>+I48+K48+M48</f>
        <v>341</v>
      </c>
      <c r="P48" s="156">
        <f>+J48+L48+N48</f>
        <v>47</v>
      </c>
      <c r="Q48" s="130">
        <f>IF(O48&lt;&gt;0,P48/G48,"")</f>
        <v>47</v>
      </c>
      <c r="R48" s="183">
        <f>IF(O48&lt;&gt;0,O48/P48,"")</f>
        <v>7.25531914893617</v>
      </c>
      <c r="S48" s="185">
        <v>1455</v>
      </c>
      <c r="T48" s="131">
        <f t="shared" si="7"/>
        <v>-0.7656357388316152</v>
      </c>
      <c r="U48" s="185">
        <v>34159</v>
      </c>
      <c r="V48" s="129">
        <v>2918</v>
      </c>
      <c r="W48" s="210">
        <f t="shared" si="8"/>
        <v>11.706305688827964</v>
      </c>
      <c r="X48" s="8"/>
      <c r="Y48" s="8"/>
    </row>
    <row r="49" spans="1:25" s="10" customFormat="1" ht="18">
      <c r="A49" s="113">
        <v>45</v>
      </c>
      <c r="B49" s="213" t="s">
        <v>1</v>
      </c>
      <c r="C49" s="133">
        <v>39269</v>
      </c>
      <c r="D49" s="196" t="s">
        <v>69</v>
      </c>
      <c r="E49" s="196" t="s">
        <v>132</v>
      </c>
      <c r="F49" s="143">
        <v>10</v>
      </c>
      <c r="G49" s="143">
        <v>1</v>
      </c>
      <c r="H49" s="143">
        <v>23</v>
      </c>
      <c r="I49" s="181">
        <v>38</v>
      </c>
      <c r="J49" s="135">
        <v>6</v>
      </c>
      <c r="K49" s="181">
        <v>182</v>
      </c>
      <c r="L49" s="135">
        <v>28</v>
      </c>
      <c r="M49" s="181">
        <v>114</v>
      </c>
      <c r="N49" s="135">
        <v>17</v>
      </c>
      <c r="O49" s="182">
        <f>I49+K49+M49</f>
        <v>334</v>
      </c>
      <c r="P49" s="157">
        <f>J49+L49+N49</f>
        <v>51</v>
      </c>
      <c r="Q49" s="135">
        <f>+P49/G49</f>
        <v>51</v>
      </c>
      <c r="R49" s="184">
        <f>+O49/P49</f>
        <v>6.549019607843137</v>
      </c>
      <c r="S49" s="181">
        <v>0</v>
      </c>
      <c r="T49" s="131">
        <f t="shared" si="7"/>
      </c>
      <c r="U49" s="181">
        <v>201897.19</v>
      </c>
      <c r="V49" s="135">
        <v>30113</v>
      </c>
      <c r="W49" s="211">
        <f t="shared" si="8"/>
        <v>6.704652143592469</v>
      </c>
      <c r="X49" s="8"/>
      <c r="Y49" s="8"/>
    </row>
    <row r="50" spans="1:25" s="10" customFormat="1" ht="18">
      <c r="A50" s="113">
        <v>46</v>
      </c>
      <c r="B50" s="166" t="s">
        <v>133</v>
      </c>
      <c r="C50" s="127">
        <v>39367</v>
      </c>
      <c r="D50" s="136" t="s">
        <v>94</v>
      </c>
      <c r="E50" s="126" t="s">
        <v>72</v>
      </c>
      <c r="F50" s="128">
        <v>65</v>
      </c>
      <c r="G50" s="128">
        <v>1</v>
      </c>
      <c r="H50" s="128">
        <v>9</v>
      </c>
      <c r="I50" s="185">
        <v>61</v>
      </c>
      <c r="J50" s="129">
        <v>13</v>
      </c>
      <c r="K50" s="185">
        <v>132</v>
      </c>
      <c r="L50" s="129">
        <v>28</v>
      </c>
      <c r="M50" s="185">
        <v>117</v>
      </c>
      <c r="N50" s="129">
        <v>26</v>
      </c>
      <c r="O50" s="186">
        <f>+I50+K50+M50</f>
        <v>310</v>
      </c>
      <c r="P50" s="156">
        <f>+J50+L50+N50</f>
        <v>67</v>
      </c>
      <c r="Q50" s="130">
        <f>IF(O50&lt;&gt;0,P50/G50,"")</f>
        <v>67</v>
      </c>
      <c r="R50" s="183">
        <f>IF(O50&lt;&gt;0,O50/P50,"")</f>
        <v>4.626865671641791</v>
      </c>
      <c r="S50" s="185"/>
      <c r="T50" s="131">
        <f t="shared" si="7"/>
      </c>
      <c r="U50" s="185">
        <v>452493</v>
      </c>
      <c r="V50" s="129">
        <v>51761</v>
      </c>
      <c r="W50" s="210">
        <f t="shared" si="8"/>
        <v>8.741967890883098</v>
      </c>
      <c r="X50" s="8"/>
      <c r="Y50" s="8"/>
    </row>
    <row r="51" spans="1:25" s="10" customFormat="1" ht="18">
      <c r="A51" s="113">
        <v>47</v>
      </c>
      <c r="B51" s="166" t="s">
        <v>85</v>
      </c>
      <c r="C51" s="127">
        <v>39374</v>
      </c>
      <c r="D51" s="126" t="s">
        <v>32</v>
      </c>
      <c r="E51" s="188" t="s">
        <v>86</v>
      </c>
      <c r="F51" s="128">
        <v>86</v>
      </c>
      <c r="G51" s="128">
        <v>3</v>
      </c>
      <c r="H51" s="128">
        <v>9</v>
      </c>
      <c r="I51" s="185">
        <v>60</v>
      </c>
      <c r="J51" s="129">
        <v>12</v>
      </c>
      <c r="K51" s="185">
        <v>125.5</v>
      </c>
      <c r="L51" s="129">
        <v>27</v>
      </c>
      <c r="M51" s="185">
        <v>115.5</v>
      </c>
      <c r="N51" s="129">
        <v>25</v>
      </c>
      <c r="O51" s="186">
        <f aca="true" t="shared" si="9" ref="O51:P54">I51+K51+M51</f>
        <v>301</v>
      </c>
      <c r="P51" s="156">
        <f t="shared" si="9"/>
        <v>64</v>
      </c>
      <c r="Q51" s="130">
        <f>IF(O51&lt;&gt;0,P51/G51,"")</f>
        <v>21.333333333333332</v>
      </c>
      <c r="R51" s="183">
        <f>IF(O51&lt;&gt;0,O51/P51,"")</f>
        <v>4.703125</v>
      </c>
      <c r="S51" s="185">
        <v>1423</v>
      </c>
      <c r="T51" s="131">
        <f t="shared" si="7"/>
        <v>-0.7884750527055516</v>
      </c>
      <c r="U51" s="187">
        <f>332102+301</f>
        <v>332403</v>
      </c>
      <c r="V51" s="132">
        <f>46311+64</f>
        <v>46375</v>
      </c>
      <c r="W51" s="208">
        <f>IF(U51&lt;&gt;0,U51/V51,"")</f>
        <v>7.167719676549865</v>
      </c>
      <c r="X51" s="8"/>
      <c r="Y51" s="8"/>
    </row>
    <row r="52" spans="1:25" s="10" customFormat="1" ht="18">
      <c r="A52" s="113">
        <v>48</v>
      </c>
      <c r="B52" s="170" t="s">
        <v>134</v>
      </c>
      <c r="C52" s="127">
        <v>39094</v>
      </c>
      <c r="D52" s="141" t="s">
        <v>78</v>
      </c>
      <c r="E52" s="141" t="s">
        <v>80</v>
      </c>
      <c r="F52" s="142">
        <v>43</v>
      </c>
      <c r="G52" s="142">
        <v>3</v>
      </c>
      <c r="H52" s="142">
        <v>34</v>
      </c>
      <c r="I52" s="185">
        <v>64</v>
      </c>
      <c r="J52" s="129">
        <v>16</v>
      </c>
      <c r="K52" s="185">
        <v>108</v>
      </c>
      <c r="L52" s="129">
        <v>28</v>
      </c>
      <c r="M52" s="185">
        <v>94</v>
      </c>
      <c r="N52" s="129">
        <v>24</v>
      </c>
      <c r="O52" s="186">
        <f t="shared" si="9"/>
        <v>266</v>
      </c>
      <c r="P52" s="156">
        <f t="shared" si="9"/>
        <v>68</v>
      </c>
      <c r="Q52" s="135">
        <f>+P52/G52</f>
        <v>22.666666666666668</v>
      </c>
      <c r="R52" s="184">
        <f>+O52/P52</f>
        <v>3.911764705882353</v>
      </c>
      <c r="S52" s="181">
        <v>58</v>
      </c>
      <c r="T52" s="131">
        <f t="shared" si="7"/>
        <v>3.586206896551724</v>
      </c>
      <c r="U52" s="192">
        <v>449150.5</v>
      </c>
      <c r="V52" s="132">
        <v>69004</v>
      </c>
      <c r="W52" s="211">
        <f>U52/V52</f>
        <v>6.5090501999884065</v>
      </c>
      <c r="X52" s="8"/>
      <c r="Y52" s="8"/>
    </row>
    <row r="53" spans="1:25" s="10" customFormat="1" ht="18">
      <c r="A53" s="113">
        <v>49</v>
      </c>
      <c r="B53" s="169" t="s">
        <v>58</v>
      </c>
      <c r="C53" s="133">
        <v>39409</v>
      </c>
      <c r="D53" s="138" t="s">
        <v>41</v>
      </c>
      <c r="E53" s="149" t="s">
        <v>59</v>
      </c>
      <c r="F53" s="139">
        <v>13</v>
      </c>
      <c r="G53" s="139">
        <v>1</v>
      </c>
      <c r="H53" s="139">
        <v>4</v>
      </c>
      <c r="I53" s="189">
        <v>38</v>
      </c>
      <c r="J53" s="140">
        <v>4</v>
      </c>
      <c r="K53" s="189">
        <v>103</v>
      </c>
      <c r="L53" s="140">
        <v>12</v>
      </c>
      <c r="M53" s="189">
        <v>108</v>
      </c>
      <c r="N53" s="140">
        <v>13</v>
      </c>
      <c r="O53" s="190">
        <f t="shared" si="9"/>
        <v>249</v>
      </c>
      <c r="P53" s="158">
        <f t="shared" si="9"/>
        <v>29</v>
      </c>
      <c r="Q53" s="140">
        <f>P53/G53</f>
        <v>29</v>
      </c>
      <c r="R53" s="191">
        <f>O53/P53</f>
        <v>8.586206896551724</v>
      </c>
      <c r="S53" s="189">
        <v>265</v>
      </c>
      <c r="T53" s="131">
        <f t="shared" si="7"/>
        <v>-0.06037735849056604</v>
      </c>
      <c r="U53" s="189">
        <v>49731</v>
      </c>
      <c r="V53" s="140">
        <v>4760</v>
      </c>
      <c r="W53" s="209">
        <f>U53/V53</f>
        <v>10.447689075630253</v>
      </c>
      <c r="X53" s="8"/>
      <c r="Y53" s="8"/>
    </row>
    <row r="54" spans="1:25" s="10" customFormat="1" ht="18">
      <c r="A54" s="113">
        <v>50</v>
      </c>
      <c r="B54" s="166" t="s">
        <v>81</v>
      </c>
      <c r="C54" s="127">
        <v>39220</v>
      </c>
      <c r="D54" s="136" t="s">
        <v>78</v>
      </c>
      <c r="E54" s="126" t="s">
        <v>80</v>
      </c>
      <c r="F54" s="128">
        <v>88</v>
      </c>
      <c r="G54" s="128">
        <v>2</v>
      </c>
      <c r="H54" s="128">
        <v>30</v>
      </c>
      <c r="I54" s="185">
        <v>64</v>
      </c>
      <c r="J54" s="129">
        <v>16</v>
      </c>
      <c r="K54" s="185">
        <v>80</v>
      </c>
      <c r="L54" s="129">
        <v>20</v>
      </c>
      <c r="M54" s="185">
        <v>80</v>
      </c>
      <c r="N54" s="129">
        <v>20</v>
      </c>
      <c r="O54" s="186">
        <f t="shared" si="9"/>
        <v>224</v>
      </c>
      <c r="P54" s="156">
        <f t="shared" si="9"/>
        <v>56</v>
      </c>
      <c r="Q54" s="135">
        <f>+P54/G54</f>
        <v>28</v>
      </c>
      <c r="R54" s="184">
        <f>+O54/P54</f>
        <v>4</v>
      </c>
      <c r="S54" s="181">
        <v>762</v>
      </c>
      <c r="T54" s="131">
        <f t="shared" si="7"/>
        <v>-0.7060367454068242</v>
      </c>
      <c r="U54" s="192">
        <v>586292</v>
      </c>
      <c r="V54" s="132">
        <v>86464</v>
      </c>
      <c r="W54" s="211">
        <f>U54/V54</f>
        <v>6.7807642487046635</v>
      </c>
      <c r="X54" s="8"/>
      <c r="Y54" s="8"/>
    </row>
    <row r="55" spans="1:25" s="10" customFormat="1" ht="18">
      <c r="A55" s="113">
        <v>51</v>
      </c>
      <c r="B55" s="166" t="s">
        <v>8</v>
      </c>
      <c r="C55" s="127">
        <v>39402</v>
      </c>
      <c r="D55" s="136" t="s">
        <v>94</v>
      </c>
      <c r="E55" s="126" t="s">
        <v>95</v>
      </c>
      <c r="F55" s="128">
        <v>20</v>
      </c>
      <c r="G55" s="128">
        <v>1</v>
      </c>
      <c r="H55" s="128">
        <v>5</v>
      </c>
      <c r="I55" s="185">
        <v>30</v>
      </c>
      <c r="J55" s="129">
        <v>5</v>
      </c>
      <c r="K55" s="185">
        <v>66</v>
      </c>
      <c r="L55" s="129">
        <v>11</v>
      </c>
      <c r="M55" s="185">
        <v>120</v>
      </c>
      <c r="N55" s="129">
        <v>20</v>
      </c>
      <c r="O55" s="186">
        <f>+I55+K55+M55</f>
        <v>216</v>
      </c>
      <c r="P55" s="156">
        <f>+J55+L55+N55</f>
        <v>36</v>
      </c>
      <c r="Q55" s="130">
        <f>IF(O55&lt;&gt;0,P55/G55,"")</f>
        <v>36</v>
      </c>
      <c r="R55" s="183">
        <f>IF(O55&lt;&gt;0,O55/P55,"")</f>
        <v>6</v>
      </c>
      <c r="S55" s="185">
        <v>5995</v>
      </c>
      <c r="T55" s="131">
        <f t="shared" si="7"/>
        <v>-0.9639699749791493</v>
      </c>
      <c r="U55" s="185">
        <v>248929</v>
      </c>
      <c r="V55" s="129">
        <v>22924</v>
      </c>
      <c r="W55" s="210">
        <f>U55/V55</f>
        <v>10.858881521549467</v>
      </c>
      <c r="X55" s="8"/>
      <c r="Y55" s="8"/>
    </row>
    <row r="56" spans="1:25" s="10" customFormat="1" ht="18">
      <c r="A56" s="113">
        <v>52</v>
      </c>
      <c r="B56" s="168" t="s">
        <v>135</v>
      </c>
      <c r="C56" s="133">
        <v>39416</v>
      </c>
      <c r="D56" s="134" t="s">
        <v>102</v>
      </c>
      <c r="E56" s="134" t="s">
        <v>119</v>
      </c>
      <c r="F56" s="137">
        <v>10</v>
      </c>
      <c r="G56" s="137">
        <v>2</v>
      </c>
      <c r="H56" s="137">
        <v>3</v>
      </c>
      <c r="I56" s="181">
        <v>16</v>
      </c>
      <c r="J56" s="135">
        <v>2</v>
      </c>
      <c r="K56" s="181">
        <v>73</v>
      </c>
      <c r="L56" s="135">
        <v>13</v>
      </c>
      <c r="M56" s="181">
        <v>83</v>
      </c>
      <c r="N56" s="135">
        <v>13</v>
      </c>
      <c r="O56" s="182">
        <f>+M56+K56+I56</f>
        <v>172</v>
      </c>
      <c r="P56" s="157">
        <f>+N56+L56+J56</f>
        <v>28</v>
      </c>
      <c r="Q56" s="135">
        <f>+P56/G56</f>
        <v>14</v>
      </c>
      <c r="R56" s="183">
        <f>IF(O56&lt;&gt;0,O56/P56,"")</f>
        <v>6.142857142857143</v>
      </c>
      <c r="S56" s="181">
        <v>3562</v>
      </c>
      <c r="T56" s="131">
        <f t="shared" si="7"/>
        <v>-0.9517125210555868</v>
      </c>
      <c r="U56" s="181">
        <v>26677</v>
      </c>
      <c r="V56" s="135">
        <v>2861</v>
      </c>
      <c r="W56" s="207">
        <f>+U56/V56</f>
        <v>9.324362111149947</v>
      </c>
      <c r="X56" s="8"/>
      <c r="Y56" s="8"/>
    </row>
    <row r="57" spans="1:25" s="10" customFormat="1" ht="18">
      <c r="A57" s="113">
        <v>53</v>
      </c>
      <c r="B57" s="167" t="s">
        <v>136</v>
      </c>
      <c r="C57" s="127">
        <v>39353</v>
      </c>
      <c r="D57" s="138" t="s">
        <v>25</v>
      </c>
      <c r="E57" s="138" t="s">
        <v>137</v>
      </c>
      <c r="F57" s="142">
        <v>1</v>
      </c>
      <c r="G57" s="142">
        <v>1</v>
      </c>
      <c r="H57" s="142">
        <v>12</v>
      </c>
      <c r="I57" s="185">
        <v>12</v>
      </c>
      <c r="J57" s="129">
        <v>2</v>
      </c>
      <c r="K57" s="185">
        <v>44</v>
      </c>
      <c r="L57" s="129">
        <v>7</v>
      </c>
      <c r="M57" s="185">
        <v>74</v>
      </c>
      <c r="N57" s="129">
        <v>10</v>
      </c>
      <c r="O57" s="186">
        <f aca="true" t="shared" si="10" ref="O57:P59">+I57+K57+M57</f>
        <v>130</v>
      </c>
      <c r="P57" s="156">
        <f t="shared" si="10"/>
        <v>19</v>
      </c>
      <c r="Q57" s="135">
        <f>+P57/G57</f>
        <v>19</v>
      </c>
      <c r="R57" s="184">
        <f>+O57/P57</f>
        <v>6.842105263157895</v>
      </c>
      <c r="S57" s="185">
        <v>145</v>
      </c>
      <c r="T57" s="131">
        <f t="shared" si="7"/>
        <v>-0.10344827586206896</v>
      </c>
      <c r="U57" s="185">
        <v>32469</v>
      </c>
      <c r="V57" s="129">
        <v>2928</v>
      </c>
      <c r="W57" s="208">
        <f aca="true" t="shared" si="11" ref="W57:W62">U57/V57</f>
        <v>11.089139344262295</v>
      </c>
      <c r="X57" s="8"/>
      <c r="Y57" s="8"/>
    </row>
    <row r="58" spans="1:25" s="10" customFormat="1" ht="18">
      <c r="A58" s="113">
        <v>54</v>
      </c>
      <c r="B58" s="167" t="s">
        <v>43</v>
      </c>
      <c r="C58" s="127">
        <v>39388</v>
      </c>
      <c r="D58" s="138" t="s">
        <v>25</v>
      </c>
      <c r="E58" s="141" t="s">
        <v>44</v>
      </c>
      <c r="F58" s="142">
        <v>52</v>
      </c>
      <c r="G58" s="142">
        <v>2</v>
      </c>
      <c r="H58" s="142">
        <v>7</v>
      </c>
      <c r="I58" s="185">
        <v>25</v>
      </c>
      <c r="J58" s="129">
        <v>5</v>
      </c>
      <c r="K58" s="185">
        <v>50</v>
      </c>
      <c r="L58" s="129">
        <v>10</v>
      </c>
      <c r="M58" s="185">
        <v>37</v>
      </c>
      <c r="N58" s="129">
        <v>7</v>
      </c>
      <c r="O58" s="186">
        <f t="shared" si="10"/>
        <v>112</v>
      </c>
      <c r="P58" s="156">
        <f t="shared" si="10"/>
        <v>22</v>
      </c>
      <c r="Q58" s="135">
        <f>+P58/G58</f>
        <v>11</v>
      </c>
      <c r="R58" s="184">
        <f>+O58/P58</f>
        <v>5.090909090909091</v>
      </c>
      <c r="S58" s="185">
        <v>2527</v>
      </c>
      <c r="T58" s="131">
        <f t="shared" si="7"/>
        <v>-0.9556786703601108</v>
      </c>
      <c r="U58" s="185">
        <v>356237</v>
      </c>
      <c r="V58" s="129">
        <v>38833</v>
      </c>
      <c r="W58" s="208">
        <f t="shared" si="11"/>
        <v>9.17356372157701</v>
      </c>
      <c r="X58" s="8"/>
      <c r="Y58" s="8"/>
    </row>
    <row r="59" spans="1:25" s="10" customFormat="1" ht="18">
      <c r="A59" s="113">
        <v>55</v>
      </c>
      <c r="B59" s="166" t="s">
        <v>76</v>
      </c>
      <c r="C59" s="127">
        <v>39339</v>
      </c>
      <c r="D59" s="136" t="s">
        <v>94</v>
      </c>
      <c r="E59" s="126" t="s">
        <v>95</v>
      </c>
      <c r="F59" s="128">
        <v>45</v>
      </c>
      <c r="G59" s="128">
        <v>1</v>
      </c>
      <c r="H59" s="128">
        <v>14</v>
      </c>
      <c r="I59" s="185">
        <v>12</v>
      </c>
      <c r="J59" s="129">
        <v>2</v>
      </c>
      <c r="K59" s="185">
        <v>66</v>
      </c>
      <c r="L59" s="129">
        <v>11</v>
      </c>
      <c r="M59" s="185">
        <v>24</v>
      </c>
      <c r="N59" s="129">
        <v>4</v>
      </c>
      <c r="O59" s="186">
        <f t="shared" si="10"/>
        <v>102</v>
      </c>
      <c r="P59" s="156">
        <f t="shared" si="10"/>
        <v>17</v>
      </c>
      <c r="Q59" s="130">
        <f>IF(O59&lt;&gt;0,P59/G59,"")</f>
        <v>17</v>
      </c>
      <c r="R59" s="183">
        <f>IF(O59&lt;&gt;0,O59/P59,"")</f>
        <v>6</v>
      </c>
      <c r="S59" s="185">
        <v>54</v>
      </c>
      <c r="T59" s="131">
        <f t="shared" si="7"/>
        <v>0.8888888888888888</v>
      </c>
      <c r="U59" s="185">
        <v>531071</v>
      </c>
      <c r="V59" s="129">
        <v>57227</v>
      </c>
      <c r="W59" s="210">
        <f t="shared" si="11"/>
        <v>9.280077585754976</v>
      </c>
      <c r="X59" s="8"/>
      <c r="Y59" s="8"/>
    </row>
    <row r="60" spans="1:25" s="10" customFormat="1" ht="18">
      <c r="A60" s="113">
        <v>56</v>
      </c>
      <c r="B60" s="170" t="s">
        <v>45</v>
      </c>
      <c r="C60" s="127">
        <v>39157</v>
      </c>
      <c r="D60" s="149" t="s">
        <v>26</v>
      </c>
      <c r="E60" s="149" t="s">
        <v>46</v>
      </c>
      <c r="F60" s="139">
        <v>91</v>
      </c>
      <c r="G60" s="139">
        <v>3</v>
      </c>
      <c r="H60" s="139">
        <v>35</v>
      </c>
      <c r="I60" s="189">
        <v>10</v>
      </c>
      <c r="J60" s="140">
        <v>2</v>
      </c>
      <c r="K60" s="189">
        <v>55</v>
      </c>
      <c r="L60" s="140">
        <v>9</v>
      </c>
      <c r="M60" s="189">
        <v>30</v>
      </c>
      <c r="N60" s="140">
        <v>5</v>
      </c>
      <c r="O60" s="190">
        <f>I60+K60+M60</f>
        <v>95</v>
      </c>
      <c r="P60" s="158">
        <f>J60+L60+N60</f>
        <v>16</v>
      </c>
      <c r="Q60" s="140">
        <f>+P60/G60</f>
        <v>5.333333333333333</v>
      </c>
      <c r="R60" s="183">
        <f>IF(O60&lt;&gt;0,O60/P60,"")</f>
        <v>5.9375</v>
      </c>
      <c r="S60" s="189">
        <v>2494.5</v>
      </c>
      <c r="T60" s="131">
        <f t="shared" si="7"/>
        <v>-0.9619162156744838</v>
      </c>
      <c r="U60" s="189">
        <v>4537196.5</v>
      </c>
      <c r="V60" s="140">
        <v>590104</v>
      </c>
      <c r="W60" s="209">
        <f t="shared" si="11"/>
        <v>7.688808243970555</v>
      </c>
      <c r="X60" s="8"/>
      <c r="Y60" s="8"/>
    </row>
    <row r="61" spans="1:25" s="10" customFormat="1" ht="18">
      <c r="A61" s="113">
        <v>57</v>
      </c>
      <c r="B61" s="167" t="s">
        <v>47</v>
      </c>
      <c r="C61" s="127">
        <v>39374</v>
      </c>
      <c r="D61" s="138" t="s">
        <v>25</v>
      </c>
      <c r="E61" s="141" t="s">
        <v>48</v>
      </c>
      <c r="F61" s="142">
        <v>37</v>
      </c>
      <c r="G61" s="142">
        <v>1</v>
      </c>
      <c r="H61" s="142">
        <v>9</v>
      </c>
      <c r="I61" s="185">
        <v>26</v>
      </c>
      <c r="J61" s="129">
        <v>6</v>
      </c>
      <c r="K61" s="185">
        <v>39</v>
      </c>
      <c r="L61" s="129">
        <v>9</v>
      </c>
      <c r="M61" s="185">
        <v>26</v>
      </c>
      <c r="N61" s="129">
        <v>6</v>
      </c>
      <c r="O61" s="186">
        <f>+I61+K61+M61</f>
        <v>91</v>
      </c>
      <c r="P61" s="156">
        <f>+J61+L61+N61</f>
        <v>21</v>
      </c>
      <c r="Q61" s="135">
        <f>+P61/G61</f>
        <v>21</v>
      </c>
      <c r="R61" s="184">
        <f>+O61/P61</f>
        <v>4.333333333333333</v>
      </c>
      <c r="S61" s="185">
        <v>4246</v>
      </c>
      <c r="T61" s="131">
        <f t="shared" si="7"/>
        <v>-0.9785680640602921</v>
      </c>
      <c r="U61" s="185">
        <v>813373</v>
      </c>
      <c r="V61" s="129">
        <v>97245</v>
      </c>
      <c r="W61" s="208">
        <f t="shared" si="11"/>
        <v>8.364162681885958</v>
      </c>
      <c r="X61" s="8"/>
      <c r="Y61" s="8"/>
    </row>
    <row r="62" spans="1:25" s="10" customFormat="1" ht="18">
      <c r="A62" s="113">
        <v>58</v>
      </c>
      <c r="B62" s="170" t="s">
        <v>138</v>
      </c>
      <c r="C62" s="127">
        <v>39346</v>
      </c>
      <c r="D62" s="149" t="s">
        <v>26</v>
      </c>
      <c r="E62" s="149" t="s">
        <v>139</v>
      </c>
      <c r="F62" s="139">
        <v>13</v>
      </c>
      <c r="G62" s="139">
        <v>1</v>
      </c>
      <c r="H62" s="139">
        <v>8</v>
      </c>
      <c r="I62" s="189">
        <v>15</v>
      </c>
      <c r="J62" s="140">
        <v>3</v>
      </c>
      <c r="K62" s="189">
        <v>40</v>
      </c>
      <c r="L62" s="140">
        <v>8</v>
      </c>
      <c r="M62" s="189">
        <v>30</v>
      </c>
      <c r="N62" s="140">
        <v>6</v>
      </c>
      <c r="O62" s="190">
        <f>I62+K62+M62</f>
        <v>85</v>
      </c>
      <c r="P62" s="158">
        <f>J62+L62+N62</f>
        <v>17</v>
      </c>
      <c r="Q62" s="140">
        <f>+P62/G62</f>
        <v>17</v>
      </c>
      <c r="R62" s="183">
        <f>IF(O62&lt;&gt;0,O62/P62,"")</f>
        <v>5</v>
      </c>
      <c r="S62" s="189">
        <v>0</v>
      </c>
      <c r="T62" s="131">
        <f t="shared" si="7"/>
      </c>
      <c r="U62" s="189">
        <v>10200</v>
      </c>
      <c r="V62" s="140">
        <v>1296</v>
      </c>
      <c r="W62" s="209">
        <f t="shared" si="11"/>
        <v>7.87037037037037</v>
      </c>
      <c r="X62" s="8"/>
      <c r="Y62" s="8"/>
    </row>
    <row r="63" spans="1:25" s="10" customFormat="1" ht="18">
      <c r="A63" s="113">
        <v>59</v>
      </c>
      <c r="B63" s="166" t="s">
        <v>83</v>
      </c>
      <c r="C63" s="127">
        <v>39360</v>
      </c>
      <c r="D63" s="126" t="s">
        <v>32</v>
      </c>
      <c r="E63" s="188" t="s">
        <v>75</v>
      </c>
      <c r="F63" s="128">
        <v>116</v>
      </c>
      <c r="G63" s="128">
        <v>2</v>
      </c>
      <c r="H63" s="128">
        <v>11</v>
      </c>
      <c r="I63" s="185">
        <v>6</v>
      </c>
      <c r="J63" s="129">
        <v>2</v>
      </c>
      <c r="K63" s="185">
        <v>46</v>
      </c>
      <c r="L63" s="129">
        <v>15</v>
      </c>
      <c r="M63" s="185">
        <v>21</v>
      </c>
      <c r="N63" s="129">
        <v>7</v>
      </c>
      <c r="O63" s="186">
        <f>I63+K63+M63</f>
        <v>73</v>
      </c>
      <c r="P63" s="156">
        <f>J63+L63+N63</f>
        <v>24</v>
      </c>
      <c r="Q63" s="130">
        <f>IF(O63&lt;&gt;0,P63/G63,"")</f>
        <v>12</v>
      </c>
      <c r="R63" s="183">
        <f>IF(O63&lt;&gt;0,O63/P63,"")</f>
        <v>3.0416666666666665</v>
      </c>
      <c r="S63" s="185">
        <v>804</v>
      </c>
      <c r="T63" s="131">
        <f t="shared" si="7"/>
        <v>-0.9092039800995025</v>
      </c>
      <c r="U63" s="187">
        <f>1087632.5+73</f>
        <v>1087705.5</v>
      </c>
      <c r="V63" s="132">
        <f>139662+24</f>
        <v>139686</v>
      </c>
      <c r="W63" s="208">
        <f>IF(U63&lt;&gt;0,U63/V63,"")</f>
        <v>7.786789656801684</v>
      </c>
      <c r="X63" s="8"/>
      <c r="Y63" s="8"/>
    </row>
    <row r="64" spans="1:25" s="10" customFormat="1" ht="18">
      <c r="A64" s="113">
        <v>60</v>
      </c>
      <c r="B64" s="169" t="s">
        <v>49</v>
      </c>
      <c r="C64" s="145">
        <v>39388</v>
      </c>
      <c r="D64" s="144" t="s">
        <v>71</v>
      </c>
      <c r="E64" s="144" t="s">
        <v>50</v>
      </c>
      <c r="F64" s="146">
        <v>70</v>
      </c>
      <c r="G64" s="147">
        <v>1</v>
      </c>
      <c r="H64" s="147">
        <v>7</v>
      </c>
      <c r="I64" s="193">
        <v>0</v>
      </c>
      <c r="J64" s="148">
        <v>0</v>
      </c>
      <c r="K64" s="193">
        <v>25</v>
      </c>
      <c r="L64" s="148">
        <v>5</v>
      </c>
      <c r="M64" s="193">
        <v>15</v>
      </c>
      <c r="N64" s="148">
        <v>3</v>
      </c>
      <c r="O64" s="194">
        <f>M64+K64+I64</f>
        <v>40</v>
      </c>
      <c r="P64" s="159">
        <f>+J64+L64+N64</f>
        <v>8</v>
      </c>
      <c r="Q64" s="148">
        <f>P64/G64</f>
        <v>8</v>
      </c>
      <c r="R64" s="195">
        <f>O64/P64</f>
        <v>5</v>
      </c>
      <c r="S64" s="193">
        <v>1762</v>
      </c>
      <c r="T64" s="131">
        <f t="shared" si="7"/>
        <v>-0.9772985244040863</v>
      </c>
      <c r="U64" s="193">
        <v>183836.5</v>
      </c>
      <c r="V64" s="148">
        <v>25993</v>
      </c>
      <c r="W64" s="212">
        <f>+U64/V64</f>
        <v>7.072538760435502</v>
      </c>
      <c r="X64" s="8"/>
      <c r="Y64" s="8"/>
    </row>
    <row r="65" spans="1:25" s="10" customFormat="1" ht="18.75" thickBot="1">
      <c r="A65" s="113">
        <v>61</v>
      </c>
      <c r="B65" s="214" t="s">
        <v>74</v>
      </c>
      <c r="C65" s="215">
        <v>39318</v>
      </c>
      <c r="D65" s="216" t="s">
        <v>102</v>
      </c>
      <c r="E65" s="216" t="s">
        <v>103</v>
      </c>
      <c r="F65" s="217">
        <v>116</v>
      </c>
      <c r="G65" s="217">
        <v>1</v>
      </c>
      <c r="H65" s="217">
        <v>17</v>
      </c>
      <c r="I65" s="218">
        <v>0</v>
      </c>
      <c r="J65" s="219">
        <v>0</v>
      </c>
      <c r="K65" s="218">
        <v>20</v>
      </c>
      <c r="L65" s="219">
        <v>4</v>
      </c>
      <c r="M65" s="218">
        <v>15</v>
      </c>
      <c r="N65" s="219">
        <v>3</v>
      </c>
      <c r="O65" s="220">
        <f>+M65+K65+I65</f>
        <v>35</v>
      </c>
      <c r="P65" s="221">
        <f>+N65+L65+J65</f>
        <v>7</v>
      </c>
      <c r="Q65" s="219">
        <f>+P65/G65</f>
        <v>7</v>
      </c>
      <c r="R65" s="222">
        <f>IF(O65&lt;&gt;0,O65/P65,"")</f>
        <v>5</v>
      </c>
      <c r="S65" s="218">
        <v>1596</v>
      </c>
      <c r="T65" s="152">
        <f t="shared" si="7"/>
        <v>-0.9780701754385965</v>
      </c>
      <c r="U65" s="218">
        <v>2641909</v>
      </c>
      <c r="V65" s="219">
        <v>330133</v>
      </c>
      <c r="W65" s="223">
        <f>+U65/V65</f>
        <v>8.00255957447453</v>
      </c>
      <c r="X65" s="8"/>
      <c r="Y65" s="8"/>
    </row>
    <row r="66" spans="1:28" s="93" customFormat="1" ht="15">
      <c r="A66" s="62"/>
      <c r="B66" s="247" t="s">
        <v>29</v>
      </c>
      <c r="C66" s="248"/>
      <c r="D66" s="249"/>
      <c r="E66" s="249"/>
      <c r="F66" s="114">
        <f>SUM(F5:F65)</f>
        <v>4045</v>
      </c>
      <c r="G66" s="114">
        <f>SUM(G5:G65)</f>
        <v>1552</v>
      </c>
      <c r="H66" s="115"/>
      <c r="I66" s="116"/>
      <c r="J66" s="117"/>
      <c r="K66" s="116"/>
      <c r="L66" s="117"/>
      <c r="M66" s="116"/>
      <c r="N66" s="117"/>
      <c r="O66" s="116">
        <f>SUM(O5:O65)</f>
        <v>5029007.72</v>
      </c>
      <c r="P66" s="117">
        <f>SUM(P5:P65)</f>
        <v>587089</v>
      </c>
      <c r="Q66" s="117">
        <f>O66/G66</f>
        <v>3240.3400257731955</v>
      </c>
      <c r="R66" s="118">
        <f>O66/P66</f>
        <v>8.566005699306238</v>
      </c>
      <c r="S66" s="116"/>
      <c r="T66" s="119"/>
      <c r="U66" s="116"/>
      <c r="V66" s="117"/>
      <c r="W66" s="118"/>
      <c r="AB66" s="93" t="s">
        <v>37</v>
      </c>
    </row>
    <row r="67" spans="1:24" s="51" customFormat="1" ht="18">
      <c r="A67" s="40"/>
      <c r="B67" s="65"/>
      <c r="C67" s="63"/>
      <c r="F67" s="81"/>
      <c r="G67" s="42"/>
      <c r="H67" s="41"/>
      <c r="I67" s="68"/>
      <c r="J67" s="45"/>
      <c r="K67" s="68"/>
      <c r="L67" s="45"/>
      <c r="M67" s="68"/>
      <c r="N67" s="45"/>
      <c r="O67" s="68"/>
      <c r="P67" s="45"/>
      <c r="Q67" s="45"/>
      <c r="R67" s="46"/>
      <c r="S67" s="74"/>
      <c r="T67" s="48"/>
      <c r="U67" s="74"/>
      <c r="V67" s="45"/>
      <c r="W67" s="46"/>
      <c r="X67" s="50"/>
    </row>
    <row r="68" spans="1:24" s="9" customFormat="1" ht="18">
      <c r="A68" s="94"/>
      <c r="B68" s="66"/>
      <c r="C68" s="60"/>
      <c r="D68" s="245"/>
      <c r="E68" s="246"/>
      <c r="F68" s="246"/>
      <c r="G68" s="246"/>
      <c r="H68" s="95"/>
      <c r="I68" s="96"/>
      <c r="J68" s="97"/>
      <c r="K68" s="96"/>
      <c r="L68" s="97"/>
      <c r="M68" s="96"/>
      <c r="N68" s="97"/>
      <c r="O68" s="71"/>
      <c r="P68" s="98"/>
      <c r="Q68" s="97"/>
      <c r="R68" s="99"/>
      <c r="S68" s="254" t="s">
        <v>65</v>
      </c>
      <c r="T68" s="254"/>
      <c r="U68" s="254"/>
      <c r="V68" s="254"/>
      <c r="W68" s="254"/>
      <c r="X68" s="8"/>
    </row>
    <row r="69" spans="1:24" s="9" customFormat="1" ht="18">
      <c r="A69" s="94"/>
      <c r="B69" s="66"/>
      <c r="C69" s="60"/>
      <c r="D69" s="83"/>
      <c r="E69" s="84"/>
      <c r="F69" s="80"/>
      <c r="G69" s="80"/>
      <c r="H69" s="95"/>
      <c r="I69" s="96"/>
      <c r="J69" s="97"/>
      <c r="K69" s="96"/>
      <c r="L69" s="97"/>
      <c r="M69" s="96"/>
      <c r="N69" s="97"/>
      <c r="O69" s="71"/>
      <c r="P69" s="98"/>
      <c r="Q69" s="97"/>
      <c r="R69" s="99"/>
      <c r="S69" s="254"/>
      <c r="T69" s="254"/>
      <c r="U69" s="254"/>
      <c r="V69" s="254"/>
      <c r="W69" s="254"/>
      <c r="X69" s="8"/>
    </row>
    <row r="70" spans="1:24" s="9" customFormat="1" ht="18">
      <c r="A70" s="94"/>
      <c r="B70" s="66"/>
      <c r="C70" s="100"/>
      <c r="F70" s="95"/>
      <c r="G70" s="95"/>
      <c r="H70" s="95"/>
      <c r="I70" s="96"/>
      <c r="J70" s="97"/>
      <c r="K70" s="96"/>
      <c r="L70" s="97"/>
      <c r="M70" s="96"/>
      <c r="N70" s="97"/>
      <c r="O70" s="71"/>
      <c r="P70" s="98"/>
      <c r="Q70" s="97"/>
      <c r="R70" s="99"/>
      <c r="S70" s="254"/>
      <c r="T70" s="254"/>
      <c r="U70" s="254"/>
      <c r="V70" s="254"/>
      <c r="W70" s="254"/>
      <c r="X70" s="8"/>
    </row>
    <row r="71" spans="1:24" s="9" customFormat="1" ht="18" customHeight="1">
      <c r="A71" s="94"/>
      <c r="B71" s="66"/>
      <c r="C71" s="100"/>
      <c r="F71" s="95"/>
      <c r="G71" s="95"/>
      <c r="H71" s="95"/>
      <c r="I71" s="96"/>
      <c r="J71" s="97"/>
      <c r="K71" s="96"/>
      <c r="L71" s="97"/>
      <c r="M71" s="96"/>
      <c r="N71" s="97"/>
      <c r="O71" s="71"/>
      <c r="P71" s="98"/>
      <c r="Q71" s="97"/>
      <c r="R71" s="99"/>
      <c r="S71" s="253" t="s">
        <v>10</v>
      </c>
      <c r="T71" s="253"/>
      <c r="U71" s="253"/>
      <c r="V71" s="253"/>
      <c r="W71" s="253"/>
      <c r="X71" s="8"/>
    </row>
    <row r="72" spans="1:24" s="9" customFormat="1" ht="18">
      <c r="A72" s="94"/>
      <c r="B72" s="66"/>
      <c r="C72" s="100"/>
      <c r="F72" s="95"/>
      <c r="G72" s="95"/>
      <c r="H72" s="95"/>
      <c r="I72" s="96"/>
      <c r="J72" s="97"/>
      <c r="K72" s="96"/>
      <c r="L72" s="97"/>
      <c r="M72" s="96"/>
      <c r="N72" s="97"/>
      <c r="O72" s="71"/>
      <c r="P72" s="98"/>
      <c r="Q72" s="97"/>
      <c r="R72" s="99"/>
      <c r="S72" s="253"/>
      <c r="T72" s="253"/>
      <c r="U72" s="253"/>
      <c r="V72" s="253"/>
      <c r="W72" s="253"/>
      <c r="X72" s="8"/>
    </row>
    <row r="73" spans="1:24" s="9" customFormat="1" ht="18">
      <c r="A73" s="94"/>
      <c r="B73" s="66"/>
      <c r="C73" s="100"/>
      <c r="F73" s="95"/>
      <c r="G73" s="95"/>
      <c r="H73" s="95"/>
      <c r="I73" s="96"/>
      <c r="J73" s="97"/>
      <c r="K73" s="96"/>
      <c r="L73" s="97"/>
      <c r="M73" s="96"/>
      <c r="N73" s="97"/>
      <c r="O73" s="71"/>
      <c r="P73" s="98"/>
      <c r="Q73" s="97"/>
      <c r="R73" s="99"/>
      <c r="S73" s="253"/>
      <c r="T73" s="253"/>
      <c r="U73" s="253"/>
      <c r="V73" s="253"/>
      <c r="W73" s="253"/>
      <c r="X73" s="8"/>
    </row>
    <row r="74" spans="1:24" s="9" customFormat="1" ht="18">
      <c r="A74" s="94"/>
      <c r="B74" s="66"/>
      <c r="C74" s="100"/>
      <c r="F74" s="95"/>
      <c r="G74" s="95"/>
      <c r="H74" s="95"/>
      <c r="I74" s="96"/>
      <c r="J74" s="97"/>
      <c r="K74" s="96"/>
      <c r="L74" s="97"/>
      <c r="M74" s="96"/>
      <c r="N74" s="97"/>
      <c r="O74" s="71"/>
      <c r="P74" s="98"/>
      <c r="Q74" s="97"/>
      <c r="R74" s="99"/>
      <c r="S74" s="253" t="s">
        <v>104</v>
      </c>
      <c r="T74" s="253"/>
      <c r="U74" s="253"/>
      <c r="V74" s="253"/>
      <c r="W74" s="253"/>
      <c r="X74" s="8"/>
    </row>
    <row r="75" spans="1:24" s="9" customFormat="1" ht="18">
      <c r="A75" s="94"/>
      <c r="B75" s="66"/>
      <c r="C75" s="100"/>
      <c r="F75" s="95"/>
      <c r="G75" s="95"/>
      <c r="H75" s="95"/>
      <c r="I75" s="96"/>
      <c r="J75" s="97"/>
      <c r="K75" s="96"/>
      <c r="L75" s="97"/>
      <c r="M75" s="96"/>
      <c r="N75" s="97"/>
      <c r="O75" s="71"/>
      <c r="P75" s="98"/>
      <c r="Q75" s="97"/>
      <c r="R75" s="99"/>
      <c r="S75" s="253"/>
      <c r="T75" s="253"/>
      <c r="U75" s="253"/>
      <c r="V75" s="253"/>
      <c r="W75" s="253"/>
      <c r="X75" s="8"/>
    </row>
    <row r="76" spans="1:24" s="9" customFormat="1" ht="18">
      <c r="A76" s="94"/>
      <c r="B76" s="66"/>
      <c r="C76" s="100"/>
      <c r="F76" s="95"/>
      <c r="G76" s="95"/>
      <c r="H76" s="95"/>
      <c r="I76" s="96"/>
      <c r="J76" s="97"/>
      <c r="K76" s="96"/>
      <c r="L76" s="97"/>
      <c r="M76" s="96"/>
      <c r="N76" s="97"/>
      <c r="O76" s="71"/>
      <c r="P76" s="98"/>
      <c r="Q76" s="97"/>
      <c r="R76" s="99"/>
      <c r="S76" s="253"/>
      <c r="T76" s="253"/>
      <c r="U76" s="253"/>
      <c r="V76" s="253"/>
      <c r="W76" s="253"/>
      <c r="X76" s="8"/>
    </row>
    <row r="77" spans="1:24" s="9" customFormat="1" ht="18">
      <c r="A77" s="94"/>
      <c r="B77" s="66"/>
      <c r="C77" s="100"/>
      <c r="F77" s="95"/>
      <c r="G77" s="95"/>
      <c r="H77" s="95"/>
      <c r="I77" s="96"/>
      <c r="J77" s="97"/>
      <c r="K77" s="96"/>
      <c r="L77" s="97"/>
      <c r="M77" s="96"/>
      <c r="N77" s="97"/>
      <c r="O77" s="71"/>
      <c r="P77" s="250" t="s">
        <v>24</v>
      </c>
      <c r="Q77" s="251"/>
      <c r="R77" s="251"/>
      <c r="S77" s="251"/>
      <c r="T77" s="251"/>
      <c r="U77" s="251"/>
      <c r="V77" s="251"/>
      <c r="W77" s="251"/>
      <c r="X77" s="8"/>
    </row>
    <row r="78" spans="1:24" s="9" customFormat="1" ht="18">
      <c r="A78" s="94"/>
      <c r="B78" s="66"/>
      <c r="C78" s="100"/>
      <c r="F78" s="95"/>
      <c r="G78" s="95"/>
      <c r="H78" s="95"/>
      <c r="I78" s="96"/>
      <c r="J78" s="97"/>
      <c r="K78" s="96"/>
      <c r="L78" s="97"/>
      <c r="M78" s="96"/>
      <c r="N78" s="97"/>
      <c r="O78" s="71"/>
      <c r="P78" s="251"/>
      <c r="Q78" s="251"/>
      <c r="R78" s="251"/>
      <c r="S78" s="251"/>
      <c r="T78" s="251"/>
      <c r="U78" s="251"/>
      <c r="V78" s="251"/>
      <c r="W78" s="251"/>
      <c r="X78" s="8"/>
    </row>
    <row r="79" spans="1:24" s="9" customFormat="1" ht="18">
      <c r="A79" s="94"/>
      <c r="B79" s="66"/>
      <c r="C79" s="100"/>
      <c r="F79" s="95"/>
      <c r="G79" s="95"/>
      <c r="H79" s="95"/>
      <c r="I79" s="96"/>
      <c r="J79" s="97"/>
      <c r="K79" s="96"/>
      <c r="L79" s="97"/>
      <c r="M79" s="96"/>
      <c r="N79" s="97"/>
      <c r="O79" s="71"/>
      <c r="P79" s="251"/>
      <c r="Q79" s="251"/>
      <c r="R79" s="251"/>
      <c r="S79" s="251"/>
      <c r="T79" s="251"/>
      <c r="U79" s="251"/>
      <c r="V79" s="251"/>
      <c r="W79" s="251"/>
      <c r="X79" s="8"/>
    </row>
    <row r="80" spans="1:24" s="9" customFormat="1" ht="18">
      <c r="A80" s="94"/>
      <c r="B80" s="66"/>
      <c r="C80" s="100"/>
      <c r="F80" s="95"/>
      <c r="G80" s="95"/>
      <c r="H80" s="95"/>
      <c r="I80" s="96"/>
      <c r="J80" s="97"/>
      <c r="K80" s="96"/>
      <c r="L80" s="97"/>
      <c r="M80" s="96"/>
      <c r="N80" s="97"/>
      <c r="O80" s="71"/>
      <c r="P80" s="251"/>
      <c r="Q80" s="251"/>
      <c r="R80" s="251"/>
      <c r="S80" s="251"/>
      <c r="T80" s="251"/>
      <c r="U80" s="251"/>
      <c r="V80" s="251"/>
      <c r="W80" s="251"/>
      <c r="X80" s="8"/>
    </row>
    <row r="81" spans="1:24" s="9" customFormat="1" ht="18">
      <c r="A81" s="94"/>
      <c r="B81" s="66"/>
      <c r="C81" s="100"/>
      <c r="F81" s="95"/>
      <c r="G81" s="95"/>
      <c r="H81" s="95"/>
      <c r="I81" s="96"/>
      <c r="J81" s="97"/>
      <c r="K81" s="96"/>
      <c r="L81" s="97"/>
      <c r="M81" s="96"/>
      <c r="N81" s="97"/>
      <c r="O81" s="71"/>
      <c r="P81" s="251"/>
      <c r="Q81" s="251"/>
      <c r="R81" s="251"/>
      <c r="S81" s="251"/>
      <c r="T81" s="251"/>
      <c r="U81" s="251"/>
      <c r="V81" s="251"/>
      <c r="W81" s="251"/>
      <c r="X81" s="8"/>
    </row>
    <row r="82" spans="1:24" s="9" customFormat="1" ht="18">
      <c r="A82" s="94"/>
      <c r="B82" s="66"/>
      <c r="C82" s="100"/>
      <c r="F82" s="95"/>
      <c r="G82" s="101"/>
      <c r="H82" s="101"/>
      <c r="I82" s="102"/>
      <c r="J82" s="103"/>
      <c r="K82" s="102"/>
      <c r="L82" s="103"/>
      <c r="M82" s="102"/>
      <c r="N82" s="103"/>
      <c r="O82" s="71"/>
      <c r="P82" s="251"/>
      <c r="Q82" s="251"/>
      <c r="R82" s="251"/>
      <c r="S82" s="251"/>
      <c r="T82" s="251"/>
      <c r="U82" s="251"/>
      <c r="V82" s="251"/>
      <c r="W82" s="251"/>
      <c r="X82" s="8"/>
    </row>
    <row r="83" spans="1:24" s="9" customFormat="1" ht="18">
      <c r="A83" s="94"/>
      <c r="B83" s="66"/>
      <c r="C83" s="100"/>
      <c r="F83" s="95"/>
      <c r="G83" s="101"/>
      <c r="H83" s="101"/>
      <c r="I83" s="102"/>
      <c r="J83" s="103"/>
      <c r="K83" s="102"/>
      <c r="L83" s="103"/>
      <c r="M83" s="102"/>
      <c r="N83" s="103"/>
      <c r="O83" s="71"/>
      <c r="P83" s="252" t="s">
        <v>27</v>
      </c>
      <c r="Q83" s="251"/>
      <c r="R83" s="251"/>
      <c r="S83" s="251"/>
      <c r="T83" s="251"/>
      <c r="U83" s="251"/>
      <c r="V83" s="251"/>
      <c r="W83" s="251"/>
      <c r="X83" s="8"/>
    </row>
    <row r="84" spans="1:24" s="9" customFormat="1" ht="18">
      <c r="A84" s="94"/>
      <c r="B84" s="66"/>
      <c r="C84" s="100"/>
      <c r="F84" s="95"/>
      <c r="G84" s="101"/>
      <c r="H84" s="101"/>
      <c r="I84" s="102"/>
      <c r="J84" s="103"/>
      <c r="K84" s="102"/>
      <c r="L84" s="103"/>
      <c r="M84" s="102"/>
      <c r="N84" s="103"/>
      <c r="O84" s="71"/>
      <c r="P84" s="251"/>
      <c r="Q84" s="251"/>
      <c r="R84" s="251"/>
      <c r="S84" s="251"/>
      <c r="T84" s="251"/>
      <c r="U84" s="251"/>
      <c r="V84" s="251"/>
      <c r="W84" s="251"/>
      <c r="X84" s="8"/>
    </row>
    <row r="85" spans="1:24" s="9" customFormat="1" ht="18">
      <c r="A85" s="94"/>
      <c r="B85" s="66"/>
      <c r="C85" s="100"/>
      <c r="F85" s="95"/>
      <c r="G85" s="101"/>
      <c r="H85" s="101"/>
      <c r="I85" s="102"/>
      <c r="J85" s="103"/>
      <c r="K85" s="102"/>
      <c r="L85" s="103"/>
      <c r="M85" s="102"/>
      <c r="N85" s="103"/>
      <c r="O85" s="71"/>
      <c r="P85" s="251"/>
      <c r="Q85" s="251"/>
      <c r="R85" s="251"/>
      <c r="S85" s="251"/>
      <c r="T85" s="251"/>
      <c r="U85" s="251"/>
      <c r="V85" s="251"/>
      <c r="W85" s="251"/>
      <c r="X85" s="8"/>
    </row>
    <row r="86" spans="1:24" s="9" customFormat="1" ht="18">
      <c r="A86" s="94"/>
      <c r="B86" s="66"/>
      <c r="C86" s="100"/>
      <c r="F86" s="95"/>
      <c r="G86" s="101"/>
      <c r="H86" s="101"/>
      <c r="I86" s="102"/>
      <c r="J86" s="103"/>
      <c r="K86" s="102"/>
      <c r="L86" s="103"/>
      <c r="M86" s="102"/>
      <c r="N86" s="103"/>
      <c r="O86" s="71"/>
      <c r="P86" s="251"/>
      <c r="Q86" s="251"/>
      <c r="R86" s="251"/>
      <c r="S86" s="251"/>
      <c r="T86" s="251"/>
      <c r="U86" s="251"/>
      <c r="V86" s="251"/>
      <c r="W86" s="251"/>
      <c r="X86" s="8"/>
    </row>
    <row r="87" spans="1:24" s="9" customFormat="1" ht="18">
      <c r="A87" s="94"/>
      <c r="B87" s="66"/>
      <c r="C87" s="100"/>
      <c r="F87" s="95"/>
      <c r="G87" s="101"/>
      <c r="H87" s="101"/>
      <c r="I87" s="102"/>
      <c r="J87" s="103"/>
      <c r="K87" s="102"/>
      <c r="L87" s="103"/>
      <c r="M87" s="102"/>
      <c r="N87" s="103"/>
      <c r="O87" s="71"/>
      <c r="P87" s="251"/>
      <c r="Q87" s="251"/>
      <c r="R87" s="251"/>
      <c r="S87" s="251"/>
      <c r="T87" s="251"/>
      <c r="U87" s="251"/>
      <c r="V87" s="251"/>
      <c r="W87" s="251"/>
      <c r="X87" s="8"/>
    </row>
    <row r="88" spans="16:23" ht="18">
      <c r="P88" s="251"/>
      <c r="Q88" s="251"/>
      <c r="R88" s="251"/>
      <c r="S88" s="251"/>
      <c r="T88" s="251"/>
      <c r="U88" s="251"/>
      <c r="V88" s="251"/>
      <c r="W88" s="251"/>
    </row>
    <row r="89" spans="16:23" ht="18">
      <c r="P89" s="251"/>
      <c r="Q89" s="251"/>
      <c r="R89" s="251"/>
      <c r="S89" s="251"/>
      <c r="T89" s="251"/>
      <c r="U89" s="251"/>
      <c r="V89" s="251"/>
      <c r="W89" s="251"/>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68:G68"/>
    <mergeCell ref="B66:E66"/>
    <mergeCell ref="P77:W82"/>
    <mergeCell ref="P83:W89"/>
    <mergeCell ref="S71:W73"/>
    <mergeCell ref="S68:W70"/>
    <mergeCell ref="S74:W76"/>
  </mergeCells>
  <printOptions/>
  <pageMargins left="0.3" right="0.13" top="1" bottom="1" header="0.5" footer="0.5"/>
  <pageSetup orientation="portrait" paperSize="9" scale="35"/>
  <ignoredErrors>
    <ignoredError sqref="X14:X25 X6 X40 X29:X36 X39 X37:X38 X49:X50 X7 X41:X48 W55:W62" unlockedFormula="1"/>
    <ignoredError sqref="X26:X28 X10:X13 X8 X9 W10:W51" formula="1" unlockedFormula="1"/>
    <ignoredError sqref="O10:P53 Q54:U64 O54:P64 Q10:U53 Q9:U9 V9:V53 W9 W52:W53" 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tabSelected="1" zoomScale="110" zoomScaleNormal="110" zoomScalePageLayoutView="0" workbookViewId="0" topLeftCell="B1">
      <selection activeCell="B3" sqref="B3:B4"/>
    </sheetView>
  </sheetViews>
  <sheetFormatPr defaultColWidth="39.8515625" defaultRowHeight="12.75"/>
  <cols>
    <col min="1" max="1" width="4.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0.0039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421875" style="12" bestFit="1" customWidth="1"/>
    <col min="22" max="22" width="10.85156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67" t="s">
        <v>28</v>
      </c>
      <c r="B2" s="268"/>
      <c r="C2" s="268"/>
      <c r="D2" s="268"/>
      <c r="E2" s="268"/>
      <c r="F2" s="268"/>
      <c r="G2" s="268"/>
      <c r="H2" s="268"/>
      <c r="I2" s="268"/>
      <c r="J2" s="268"/>
      <c r="K2" s="268"/>
      <c r="L2" s="268"/>
      <c r="M2" s="268"/>
      <c r="N2" s="268"/>
      <c r="O2" s="268"/>
      <c r="P2" s="268"/>
      <c r="Q2" s="268"/>
      <c r="R2" s="268"/>
      <c r="S2" s="268"/>
      <c r="T2" s="268"/>
      <c r="U2" s="268"/>
      <c r="V2" s="268"/>
      <c r="W2" s="268"/>
    </row>
    <row r="3" spans="1:23" s="29" customFormat="1" ht="16.5" customHeight="1">
      <c r="A3" s="31"/>
      <c r="B3" s="269" t="s">
        <v>33</v>
      </c>
      <c r="C3" s="264" t="s">
        <v>97</v>
      </c>
      <c r="D3" s="258" t="s">
        <v>88</v>
      </c>
      <c r="E3" s="258" t="s">
        <v>68</v>
      </c>
      <c r="F3" s="258" t="s">
        <v>98</v>
      </c>
      <c r="G3" s="258" t="s">
        <v>99</v>
      </c>
      <c r="H3" s="258" t="s">
        <v>100</v>
      </c>
      <c r="I3" s="257" t="s">
        <v>89</v>
      </c>
      <c r="J3" s="257"/>
      <c r="K3" s="257" t="s">
        <v>90</v>
      </c>
      <c r="L3" s="257"/>
      <c r="M3" s="257" t="s">
        <v>91</v>
      </c>
      <c r="N3" s="257"/>
      <c r="O3" s="260" t="s">
        <v>101</v>
      </c>
      <c r="P3" s="260"/>
      <c r="Q3" s="260"/>
      <c r="R3" s="260"/>
      <c r="S3" s="257" t="s">
        <v>87</v>
      </c>
      <c r="T3" s="257"/>
      <c r="U3" s="260" t="s">
        <v>34</v>
      </c>
      <c r="V3" s="260"/>
      <c r="W3" s="261"/>
    </row>
    <row r="4" spans="1:23" s="29" customFormat="1" ht="37.5" customHeight="1" thickBot="1">
      <c r="A4" s="55"/>
      <c r="B4" s="270"/>
      <c r="C4" s="265"/>
      <c r="D4" s="266"/>
      <c r="E4" s="266"/>
      <c r="F4" s="259"/>
      <c r="G4" s="259"/>
      <c r="H4" s="259"/>
      <c r="I4" s="67" t="s">
        <v>96</v>
      </c>
      <c r="J4" s="58" t="s">
        <v>93</v>
      </c>
      <c r="K4" s="67" t="s">
        <v>96</v>
      </c>
      <c r="L4" s="58" t="s">
        <v>93</v>
      </c>
      <c r="M4" s="67" t="s">
        <v>96</v>
      </c>
      <c r="N4" s="58" t="s">
        <v>93</v>
      </c>
      <c r="O4" s="70" t="s">
        <v>96</v>
      </c>
      <c r="P4" s="76" t="s">
        <v>93</v>
      </c>
      <c r="Q4" s="76" t="s">
        <v>35</v>
      </c>
      <c r="R4" s="57" t="s">
        <v>36</v>
      </c>
      <c r="S4" s="67" t="s">
        <v>96</v>
      </c>
      <c r="T4" s="56" t="s">
        <v>92</v>
      </c>
      <c r="U4" s="67" t="s">
        <v>96</v>
      </c>
      <c r="V4" s="58" t="s">
        <v>93</v>
      </c>
      <c r="W4" s="59" t="s">
        <v>36</v>
      </c>
    </row>
    <row r="5" spans="1:24" s="6" customFormat="1" ht="15.75" customHeight="1">
      <c r="A5" s="112">
        <v>1</v>
      </c>
      <c r="B5" s="197" t="s">
        <v>105</v>
      </c>
      <c r="C5" s="198">
        <v>39430</v>
      </c>
      <c r="D5" s="199" t="s">
        <v>102</v>
      </c>
      <c r="E5" s="199" t="s">
        <v>2</v>
      </c>
      <c r="F5" s="200">
        <v>242</v>
      </c>
      <c r="G5" s="200">
        <v>410</v>
      </c>
      <c r="H5" s="200">
        <v>1</v>
      </c>
      <c r="I5" s="201">
        <v>477459</v>
      </c>
      <c r="J5" s="202">
        <v>62020</v>
      </c>
      <c r="K5" s="201">
        <v>835633</v>
      </c>
      <c r="L5" s="202">
        <v>97434</v>
      </c>
      <c r="M5" s="201">
        <v>921694</v>
      </c>
      <c r="N5" s="202">
        <v>107907</v>
      </c>
      <c r="O5" s="203">
        <f>+M5+K5+I5</f>
        <v>2234786</v>
      </c>
      <c r="P5" s="204">
        <f>+N5+L5+J5</f>
        <v>267361</v>
      </c>
      <c r="Q5" s="202">
        <f>+P5/G5</f>
        <v>652.1</v>
      </c>
      <c r="R5" s="205">
        <f aca="true" t="shared" si="0" ref="R5:R10">IF(O5&lt;&gt;0,O5/P5,"")</f>
        <v>8.358683577634734</v>
      </c>
      <c r="S5" s="201">
        <v>0</v>
      </c>
      <c r="T5" s="150">
        <f aca="true" t="shared" si="1" ref="T5:T24">IF(S5&lt;&gt;0,-(S5-O5)/S5,"")</f>
      </c>
      <c r="U5" s="201">
        <v>2234786</v>
      </c>
      <c r="V5" s="202">
        <v>267361</v>
      </c>
      <c r="W5" s="206">
        <f>+U5/V5</f>
        <v>8.358683577634734</v>
      </c>
      <c r="X5" s="29"/>
    </row>
    <row r="6" spans="1:24" s="6" customFormat="1" ht="15.75" customHeight="1">
      <c r="A6" s="112">
        <v>2</v>
      </c>
      <c r="B6" s="168" t="s">
        <v>106</v>
      </c>
      <c r="C6" s="133">
        <v>39430</v>
      </c>
      <c r="D6" s="134" t="s">
        <v>102</v>
      </c>
      <c r="E6" s="134" t="s">
        <v>107</v>
      </c>
      <c r="F6" s="137">
        <v>137</v>
      </c>
      <c r="G6" s="137">
        <v>138</v>
      </c>
      <c r="H6" s="137">
        <v>1</v>
      </c>
      <c r="I6" s="181">
        <v>83128</v>
      </c>
      <c r="J6" s="135">
        <v>9393</v>
      </c>
      <c r="K6" s="181">
        <v>312992</v>
      </c>
      <c r="L6" s="135">
        <v>34028</v>
      </c>
      <c r="M6" s="181">
        <v>333264</v>
      </c>
      <c r="N6" s="135">
        <v>37302</v>
      </c>
      <c r="O6" s="182">
        <f>+M6+K6+I6</f>
        <v>729384</v>
      </c>
      <c r="P6" s="157">
        <f>+N6+L6+J6</f>
        <v>80723</v>
      </c>
      <c r="Q6" s="135">
        <f>+P6/G6</f>
        <v>584.9492753623189</v>
      </c>
      <c r="R6" s="183">
        <f t="shared" si="0"/>
        <v>9.03564039988603</v>
      </c>
      <c r="S6" s="181">
        <v>0</v>
      </c>
      <c r="T6" s="131">
        <f t="shared" si="1"/>
      </c>
      <c r="U6" s="181">
        <v>729384</v>
      </c>
      <c r="V6" s="135">
        <v>80723</v>
      </c>
      <c r="W6" s="207">
        <f>+U6/V6</f>
        <v>9.03564039988603</v>
      </c>
      <c r="X6" s="29"/>
    </row>
    <row r="7" spans="1:24" s="6" customFormat="1" ht="15.75" customHeight="1">
      <c r="A7" s="125">
        <v>3</v>
      </c>
      <c r="B7" s="173" t="s">
        <v>3</v>
      </c>
      <c r="C7" s="174">
        <v>39402</v>
      </c>
      <c r="D7" s="175" t="s">
        <v>32</v>
      </c>
      <c r="E7" s="175" t="s">
        <v>108</v>
      </c>
      <c r="F7" s="176">
        <v>165</v>
      </c>
      <c r="G7" s="176">
        <v>165</v>
      </c>
      <c r="H7" s="176">
        <v>5</v>
      </c>
      <c r="I7" s="236">
        <v>97636.5</v>
      </c>
      <c r="J7" s="177">
        <v>13078</v>
      </c>
      <c r="K7" s="236">
        <v>217735.5</v>
      </c>
      <c r="L7" s="177">
        <v>27967</v>
      </c>
      <c r="M7" s="236">
        <v>244983</v>
      </c>
      <c r="N7" s="177">
        <v>30910</v>
      </c>
      <c r="O7" s="237">
        <f aca="true" t="shared" si="2" ref="O7:P9">I7+K7+M7</f>
        <v>560355</v>
      </c>
      <c r="P7" s="178">
        <f t="shared" si="2"/>
        <v>71955</v>
      </c>
      <c r="Q7" s="179">
        <f>IF(O7&lt;&gt;0,P7/G7,"")</f>
        <v>436.09090909090907</v>
      </c>
      <c r="R7" s="238">
        <f t="shared" si="0"/>
        <v>7.787575568063373</v>
      </c>
      <c r="S7" s="236">
        <v>1254305</v>
      </c>
      <c r="T7" s="154">
        <f t="shared" si="1"/>
        <v>-0.5532545911879487</v>
      </c>
      <c r="U7" s="239">
        <f>2138494+2493577.5+2571755+1985535.5+560355</f>
        <v>9749717</v>
      </c>
      <c r="V7" s="240">
        <f>271934+322135+339926+262189+71955</f>
        <v>1268139</v>
      </c>
      <c r="W7" s="241">
        <f>IF(U7&lt;&gt;0,U7/V7,"")</f>
        <v>7.688208469260862</v>
      </c>
      <c r="X7" s="7"/>
    </row>
    <row r="8" spans="1:25" s="9" customFormat="1" ht="15.75" customHeight="1">
      <c r="A8" s="124">
        <v>4</v>
      </c>
      <c r="B8" s="171" t="s">
        <v>11</v>
      </c>
      <c r="C8" s="172">
        <v>39423</v>
      </c>
      <c r="D8" s="224" t="s">
        <v>32</v>
      </c>
      <c r="E8" s="225" t="s">
        <v>75</v>
      </c>
      <c r="F8" s="226">
        <v>164</v>
      </c>
      <c r="G8" s="226">
        <v>164</v>
      </c>
      <c r="H8" s="226">
        <v>2</v>
      </c>
      <c r="I8" s="227">
        <v>81413</v>
      </c>
      <c r="J8" s="228">
        <v>9061</v>
      </c>
      <c r="K8" s="227">
        <v>218174</v>
      </c>
      <c r="L8" s="228">
        <v>23896</v>
      </c>
      <c r="M8" s="227">
        <v>194713.5</v>
      </c>
      <c r="N8" s="228">
        <v>21332</v>
      </c>
      <c r="O8" s="229">
        <f t="shared" si="2"/>
        <v>494300.5</v>
      </c>
      <c r="P8" s="230">
        <f t="shared" si="2"/>
        <v>54289</v>
      </c>
      <c r="Q8" s="231">
        <f>IF(O8&lt;&gt;0,P8/G8,"")</f>
        <v>331.030487804878</v>
      </c>
      <c r="R8" s="232">
        <f t="shared" si="0"/>
        <v>9.104984435152609</v>
      </c>
      <c r="S8" s="227">
        <v>1051654</v>
      </c>
      <c r="T8" s="153">
        <f t="shared" si="1"/>
        <v>-0.529978015583072</v>
      </c>
      <c r="U8" s="233">
        <f>1949728.5+0</f>
        <v>1949728.5</v>
      </c>
      <c r="V8" s="234">
        <f>226465+0</f>
        <v>226465</v>
      </c>
      <c r="W8" s="235">
        <f>IF(U8&lt;&gt;0,U8/V8,"")</f>
        <v>8.60940321904047</v>
      </c>
      <c r="X8" s="7"/>
      <c r="Y8" s="8"/>
    </row>
    <row r="9" spans="1:24" s="10" customFormat="1" ht="15.75" customHeight="1">
      <c r="A9" s="112">
        <v>5</v>
      </c>
      <c r="B9" s="170" t="s">
        <v>109</v>
      </c>
      <c r="C9" s="127">
        <v>39430</v>
      </c>
      <c r="D9" s="149" t="s">
        <v>26</v>
      </c>
      <c r="E9" s="149" t="s">
        <v>110</v>
      </c>
      <c r="F9" s="139">
        <v>80</v>
      </c>
      <c r="G9" s="139">
        <v>81</v>
      </c>
      <c r="H9" s="139">
        <v>1</v>
      </c>
      <c r="I9" s="189">
        <v>60468</v>
      </c>
      <c r="J9" s="140">
        <v>7000</v>
      </c>
      <c r="K9" s="189">
        <v>119299</v>
      </c>
      <c r="L9" s="140">
        <v>12960</v>
      </c>
      <c r="M9" s="189">
        <v>149575</v>
      </c>
      <c r="N9" s="140">
        <v>16340</v>
      </c>
      <c r="O9" s="190">
        <f t="shared" si="2"/>
        <v>329342</v>
      </c>
      <c r="P9" s="158">
        <f t="shared" si="2"/>
        <v>36300</v>
      </c>
      <c r="Q9" s="140">
        <f>+P9/G9</f>
        <v>448.14814814814815</v>
      </c>
      <c r="R9" s="183">
        <f t="shared" si="0"/>
        <v>9.072782369146006</v>
      </c>
      <c r="S9" s="189">
        <v>0</v>
      </c>
      <c r="T9" s="131">
        <f t="shared" si="1"/>
      </c>
      <c r="U9" s="189">
        <v>329342</v>
      </c>
      <c r="V9" s="140">
        <v>36300</v>
      </c>
      <c r="W9" s="209">
        <f>U9/V9</f>
        <v>9.072782369146006</v>
      </c>
      <c r="X9" s="7"/>
    </row>
    <row r="10" spans="1:24" s="10" customFormat="1" ht="15.75" customHeight="1">
      <c r="A10" s="112">
        <v>6</v>
      </c>
      <c r="B10" s="166" t="s">
        <v>12</v>
      </c>
      <c r="C10" s="127">
        <v>39416</v>
      </c>
      <c r="D10" s="136" t="s">
        <v>94</v>
      </c>
      <c r="E10" s="126" t="s">
        <v>95</v>
      </c>
      <c r="F10" s="128">
        <v>123</v>
      </c>
      <c r="G10" s="128">
        <v>119</v>
      </c>
      <c r="H10" s="128">
        <v>3</v>
      </c>
      <c r="I10" s="185">
        <v>52716</v>
      </c>
      <c r="J10" s="129">
        <v>4683</v>
      </c>
      <c r="K10" s="185">
        <v>111073</v>
      </c>
      <c r="L10" s="129">
        <v>9994</v>
      </c>
      <c r="M10" s="185">
        <v>106504</v>
      </c>
      <c r="N10" s="129">
        <v>9618</v>
      </c>
      <c r="O10" s="186">
        <f>+I10+K10+M10</f>
        <v>270293</v>
      </c>
      <c r="P10" s="156">
        <f>+J10+L10+N10</f>
        <v>24295</v>
      </c>
      <c r="Q10" s="130">
        <f>IF(O10&lt;&gt;0,P10/G10,"")</f>
        <v>204.1596638655462</v>
      </c>
      <c r="R10" s="183">
        <f t="shared" si="0"/>
        <v>11.125457913150854</v>
      </c>
      <c r="S10" s="185">
        <v>416040</v>
      </c>
      <c r="T10" s="131">
        <f t="shared" si="1"/>
        <v>-0.3503196807999231</v>
      </c>
      <c r="U10" s="185">
        <v>2185306</v>
      </c>
      <c r="V10" s="129">
        <v>224987</v>
      </c>
      <c r="W10" s="210">
        <f>U10/V10</f>
        <v>9.713032308533382</v>
      </c>
      <c r="X10" s="9"/>
    </row>
    <row r="11" spans="1:24" s="10" customFormat="1" ht="15.75" customHeight="1">
      <c r="A11" s="112">
        <v>7</v>
      </c>
      <c r="B11" s="166" t="s">
        <v>13</v>
      </c>
      <c r="C11" s="127">
        <v>39423</v>
      </c>
      <c r="D11" s="134" t="s">
        <v>30</v>
      </c>
      <c r="E11" s="134" t="s">
        <v>66</v>
      </c>
      <c r="F11" s="137">
        <v>40</v>
      </c>
      <c r="G11" s="137">
        <v>40</v>
      </c>
      <c r="H11" s="137">
        <v>2</v>
      </c>
      <c r="I11" s="181">
        <v>26696.5</v>
      </c>
      <c r="J11" s="135">
        <v>2495</v>
      </c>
      <c r="K11" s="181">
        <v>50276</v>
      </c>
      <c r="L11" s="135">
        <v>4705</v>
      </c>
      <c r="M11" s="181">
        <v>51705</v>
      </c>
      <c r="N11" s="135">
        <v>4837</v>
      </c>
      <c r="O11" s="182">
        <f aca="true" t="shared" si="3" ref="O11:P13">I11+K11+M11</f>
        <v>128677.5</v>
      </c>
      <c r="P11" s="157">
        <f t="shared" si="3"/>
        <v>12037</v>
      </c>
      <c r="Q11" s="135">
        <f aca="true" t="shared" si="4" ref="Q11:Q16">+P11/G11</f>
        <v>300.925</v>
      </c>
      <c r="R11" s="184">
        <f>+O11/P11</f>
        <v>10.690163662042037</v>
      </c>
      <c r="S11" s="181">
        <v>213751.5</v>
      </c>
      <c r="T11" s="131">
        <f t="shared" si="1"/>
        <v>-0.39800422453175766</v>
      </c>
      <c r="U11" s="181">
        <v>466075</v>
      </c>
      <c r="V11" s="135">
        <v>47633</v>
      </c>
      <c r="W11" s="211">
        <f>U11/V11</f>
        <v>9.784708080532404</v>
      </c>
      <c r="X11" s="8"/>
    </row>
    <row r="12" spans="1:25" s="10" customFormat="1" ht="15.75" customHeight="1">
      <c r="A12" s="112">
        <v>8</v>
      </c>
      <c r="B12" s="168" t="s">
        <v>111</v>
      </c>
      <c r="C12" s="127">
        <v>39430</v>
      </c>
      <c r="D12" s="134" t="s">
        <v>30</v>
      </c>
      <c r="E12" s="134" t="s">
        <v>66</v>
      </c>
      <c r="F12" s="137">
        <v>64</v>
      </c>
      <c r="G12" s="137">
        <v>64</v>
      </c>
      <c r="H12" s="137">
        <v>1</v>
      </c>
      <c r="I12" s="181">
        <v>11848</v>
      </c>
      <c r="J12" s="135">
        <v>1305</v>
      </c>
      <c r="K12" s="181">
        <v>48200.5</v>
      </c>
      <c r="L12" s="135">
        <v>4995</v>
      </c>
      <c r="M12" s="181">
        <v>51326.5</v>
      </c>
      <c r="N12" s="135">
        <v>5292</v>
      </c>
      <c r="O12" s="182">
        <f t="shared" si="3"/>
        <v>111375</v>
      </c>
      <c r="P12" s="157">
        <f t="shared" si="3"/>
        <v>11592</v>
      </c>
      <c r="Q12" s="135">
        <f t="shared" si="4"/>
        <v>181.125</v>
      </c>
      <c r="R12" s="184">
        <f>+O12/P12</f>
        <v>9.607919254658386</v>
      </c>
      <c r="S12" s="181">
        <v>0</v>
      </c>
      <c r="T12" s="131">
        <f t="shared" si="1"/>
      </c>
      <c r="U12" s="181">
        <v>111375</v>
      </c>
      <c r="V12" s="135">
        <v>11592</v>
      </c>
      <c r="W12" s="211">
        <f>U12/V12</f>
        <v>9.607919254658386</v>
      </c>
      <c r="X12" s="11"/>
      <c r="Y12" s="8"/>
    </row>
    <row r="13" spans="1:25" s="10" customFormat="1" ht="15.75" customHeight="1">
      <c r="A13" s="112">
        <v>9</v>
      </c>
      <c r="B13" s="166" t="s">
        <v>5</v>
      </c>
      <c r="C13" s="127">
        <v>39402</v>
      </c>
      <c r="D13" s="134" t="s">
        <v>30</v>
      </c>
      <c r="E13" s="134" t="s">
        <v>6</v>
      </c>
      <c r="F13" s="137">
        <v>125</v>
      </c>
      <c r="G13" s="137">
        <v>49</v>
      </c>
      <c r="H13" s="137">
        <v>5</v>
      </c>
      <c r="I13" s="181">
        <v>5895.5</v>
      </c>
      <c r="J13" s="135">
        <v>1092</v>
      </c>
      <c r="K13" s="181">
        <v>13211.5</v>
      </c>
      <c r="L13" s="135">
        <v>2164</v>
      </c>
      <c r="M13" s="181">
        <v>12023</v>
      </c>
      <c r="N13" s="135">
        <v>1872</v>
      </c>
      <c r="O13" s="182">
        <f t="shared" si="3"/>
        <v>31130</v>
      </c>
      <c r="P13" s="157">
        <f t="shared" si="3"/>
        <v>5128</v>
      </c>
      <c r="Q13" s="135">
        <f t="shared" si="4"/>
        <v>104.65306122448979</v>
      </c>
      <c r="R13" s="184">
        <f>+O13/P13</f>
        <v>6.070592823712949</v>
      </c>
      <c r="S13" s="181">
        <v>162457</v>
      </c>
      <c r="T13" s="131">
        <f t="shared" si="1"/>
        <v>-0.8083800636476114</v>
      </c>
      <c r="U13" s="192">
        <v>1935707.5</v>
      </c>
      <c r="V13" s="132">
        <v>270466</v>
      </c>
      <c r="W13" s="211">
        <f>U13/V13</f>
        <v>7.156934697891787</v>
      </c>
      <c r="X13" s="8"/>
      <c r="Y13" s="8"/>
    </row>
    <row r="14" spans="1:25" s="10" customFormat="1" ht="15.75" customHeight="1">
      <c r="A14" s="112">
        <v>10</v>
      </c>
      <c r="B14" s="168" t="s">
        <v>4</v>
      </c>
      <c r="C14" s="133">
        <v>39402</v>
      </c>
      <c r="D14" s="134" t="s">
        <v>102</v>
      </c>
      <c r="E14" s="134" t="s">
        <v>2</v>
      </c>
      <c r="F14" s="137">
        <v>130</v>
      </c>
      <c r="G14" s="137">
        <v>49</v>
      </c>
      <c r="H14" s="137">
        <v>5</v>
      </c>
      <c r="I14" s="181">
        <v>4182</v>
      </c>
      <c r="J14" s="135">
        <v>910</v>
      </c>
      <c r="K14" s="181">
        <v>10868</v>
      </c>
      <c r="L14" s="135">
        <v>2159</v>
      </c>
      <c r="M14" s="181">
        <v>12059</v>
      </c>
      <c r="N14" s="135">
        <v>2385</v>
      </c>
      <c r="O14" s="182">
        <f>+M14+K14+I14</f>
        <v>27109</v>
      </c>
      <c r="P14" s="157">
        <f>+N14+L14+J14</f>
        <v>5454</v>
      </c>
      <c r="Q14" s="135">
        <f t="shared" si="4"/>
        <v>111.3061224489796</v>
      </c>
      <c r="R14" s="183">
        <f>IF(O14&lt;&gt;0,O14/P14,"")</f>
        <v>4.970480381371471</v>
      </c>
      <c r="S14" s="181">
        <v>187536</v>
      </c>
      <c r="T14" s="131">
        <f t="shared" si="1"/>
        <v>-0.8554464209538435</v>
      </c>
      <c r="U14" s="181">
        <v>2007546</v>
      </c>
      <c r="V14" s="135">
        <v>245606</v>
      </c>
      <c r="W14" s="207">
        <f>+U14/V14</f>
        <v>8.173847544441097</v>
      </c>
      <c r="X14" s="8"/>
      <c r="Y14" s="8"/>
    </row>
    <row r="15" spans="1:25" s="10" customFormat="1" ht="15.75" customHeight="1">
      <c r="A15" s="112">
        <v>11</v>
      </c>
      <c r="B15" s="168" t="s">
        <v>112</v>
      </c>
      <c r="C15" s="133">
        <v>39409</v>
      </c>
      <c r="D15" s="134" t="s">
        <v>102</v>
      </c>
      <c r="E15" s="134" t="s">
        <v>70</v>
      </c>
      <c r="F15" s="137">
        <v>55</v>
      </c>
      <c r="G15" s="137">
        <v>30</v>
      </c>
      <c r="H15" s="137">
        <v>5</v>
      </c>
      <c r="I15" s="181">
        <v>4699</v>
      </c>
      <c r="J15" s="135">
        <v>576</v>
      </c>
      <c r="K15" s="181">
        <v>9463</v>
      </c>
      <c r="L15" s="135">
        <v>1092</v>
      </c>
      <c r="M15" s="181">
        <v>10130</v>
      </c>
      <c r="N15" s="135">
        <v>1178</v>
      </c>
      <c r="O15" s="182">
        <f>+M15+K15+I15</f>
        <v>24292</v>
      </c>
      <c r="P15" s="157">
        <f>+N15+L15+J15</f>
        <v>2846</v>
      </c>
      <c r="Q15" s="135">
        <f t="shared" si="4"/>
        <v>94.86666666666666</v>
      </c>
      <c r="R15" s="183">
        <f>IF(O15&lt;&gt;0,O15/P15,"")</f>
        <v>8.535488404778636</v>
      </c>
      <c r="S15" s="181">
        <v>140274</v>
      </c>
      <c r="T15" s="131">
        <f t="shared" si="1"/>
        <v>-0.8268246431983118</v>
      </c>
      <c r="U15" s="181">
        <v>1044058</v>
      </c>
      <c r="V15" s="135">
        <v>105187</v>
      </c>
      <c r="W15" s="207">
        <f>+U15/V15</f>
        <v>9.925732267295388</v>
      </c>
      <c r="X15" s="8"/>
      <c r="Y15" s="8"/>
    </row>
    <row r="16" spans="1:25" s="10" customFormat="1" ht="15.75" customHeight="1">
      <c r="A16" s="112">
        <v>12</v>
      </c>
      <c r="B16" s="168" t="s">
        <v>113</v>
      </c>
      <c r="C16" s="127">
        <v>39430</v>
      </c>
      <c r="D16" s="134" t="s">
        <v>30</v>
      </c>
      <c r="E16" s="134" t="s">
        <v>114</v>
      </c>
      <c r="F16" s="137">
        <v>43</v>
      </c>
      <c r="G16" s="137">
        <v>43</v>
      </c>
      <c r="H16" s="137">
        <v>1</v>
      </c>
      <c r="I16" s="181">
        <v>3301.5</v>
      </c>
      <c r="J16" s="135">
        <v>405</v>
      </c>
      <c r="K16" s="181">
        <v>9197</v>
      </c>
      <c r="L16" s="135">
        <v>1055</v>
      </c>
      <c r="M16" s="181">
        <v>11031</v>
      </c>
      <c r="N16" s="135">
        <v>1214</v>
      </c>
      <c r="O16" s="182">
        <f>I16+K16+M16</f>
        <v>23529.5</v>
      </c>
      <c r="P16" s="157">
        <f>J16+L16+N16</f>
        <v>2674</v>
      </c>
      <c r="Q16" s="135">
        <f t="shared" si="4"/>
        <v>62.18604651162791</v>
      </c>
      <c r="R16" s="184">
        <f>+O16/P16</f>
        <v>8.799364248317127</v>
      </c>
      <c r="S16" s="181">
        <v>0</v>
      </c>
      <c r="T16" s="131">
        <f t="shared" si="1"/>
      </c>
      <c r="U16" s="192">
        <v>23529.5</v>
      </c>
      <c r="V16" s="132">
        <v>2674</v>
      </c>
      <c r="W16" s="211">
        <f aca="true" t="shared" si="5" ref="W16:W24">U16/V16</f>
        <v>8.799364248317127</v>
      </c>
      <c r="X16" s="8"/>
      <c r="Y16" s="8"/>
    </row>
    <row r="17" spans="1:25" s="10" customFormat="1" ht="15.75" customHeight="1">
      <c r="A17" s="112">
        <v>13</v>
      </c>
      <c r="B17" s="169" t="s">
        <v>15</v>
      </c>
      <c r="C17" s="145">
        <v>39416</v>
      </c>
      <c r="D17" s="144" t="s">
        <v>71</v>
      </c>
      <c r="E17" s="144" t="s">
        <v>64</v>
      </c>
      <c r="F17" s="146">
        <v>45</v>
      </c>
      <c r="G17" s="165">
        <v>36</v>
      </c>
      <c r="H17" s="147">
        <v>3</v>
      </c>
      <c r="I17" s="193">
        <v>2232.5</v>
      </c>
      <c r="J17" s="148">
        <v>379</v>
      </c>
      <c r="K17" s="193">
        <v>4858</v>
      </c>
      <c r="L17" s="148">
        <v>806</v>
      </c>
      <c r="M17" s="193">
        <v>4395</v>
      </c>
      <c r="N17" s="148">
        <v>704</v>
      </c>
      <c r="O17" s="194">
        <f>M17+K17+I17</f>
        <v>11485.5</v>
      </c>
      <c r="P17" s="159">
        <f>+J17+L17+N17</f>
        <v>1889</v>
      </c>
      <c r="Q17" s="148">
        <f>P17/G17</f>
        <v>52.47222222222222</v>
      </c>
      <c r="R17" s="195">
        <f>O17/P17</f>
        <v>6.080201164637375</v>
      </c>
      <c r="S17" s="193">
        <v>26315.5</v>
      </c>
      <c r="T17" s="131">
        <f t="shared" si="1"/>
        <v>-0.5635461990081891</v>
      </c>
      <c r="U17" s="193">
        <v>127739</v>
      </c>
      <c r="V17" s="148">
        <v>16642</v>
      </c>
      <c r="W17" s="212">
        <f t="shared" si="5"/>
        <v>7.675700036053359</v>
      </c>
      <c r="X17" s="8"/>
      <c r="Y17" s="8"/>
    </row>
    <row r="18" spans="1:25" s="10" customFormat="1" ht="15.75" customHeight="1">
      <c r="A18" s="112">
        <v>14</v>
      </c>
      <c r="B18" s="213" t="s">
        <v>14</v>
      </c>
      <c r="C18" s="133">
        <v>39416</v>
      </c>
      <c r="D18" s="196" t="s">
        <v>69</v>
      </c>
      <c r="E18" s="196" t="s">
        <v>31</v>
      </c>
      <c r="F18" s="143">
        <v>36</v>
      </c>
      <c r="G18" s="143">
        <v>21</v>
      </c>
      <c r="H18" s="143">
        <v>3</v>
      </c>
      <c r="I18" s="181">
        <v>1220</v>
      </c>
      <c r="J18" s="135">
        <v>162</v>
      </c>
      <c r="K18" s="181">
        <v>3079</v>
      </c>
      <c r="L18" s="135">
        <v>381</v>
      </c>
      <c r="M18" s="181">
        <v>3147</v>
      </c>
      <c r="N18" s="135">
        <v>383</v>
      </c>
      <c r="O18" s="182">
        <f>SUM(I18+K18+M18)</f>
        <v>7446</v>
      </c>
      <c r="P18" s="157">
        <f>J18+L18+N18</f>
        <v>926</v>
      </c>
      <c r="Q18" s="135">
        <f>+P18/G18</f>
        <v>44.095238095238095</v>
      </c>
      <c r="R18" s="184">
        <f>+O18/P18</f>
        <v>8.041036717062635</v>
      </c>
      <c r="S18" s="181">
        <v>0</v>
      </c>
      <c r="T18" s="131">
        <f t="shared" si="1"/>
      </c>
      <c r="U18" s="181">
        <v>244646.5</v>
      </c>
      <c r="V18" s="135">
        <v>25396</v>
      </c>
      <c r="W18" s="211">
        <f t="shared" si="5"/>
        <v>9.633269018743109</v>
      </c>
      <c r="X18" s="8"/>
      <c r="Y18" s="8"/>
    </row>
    <row r="19" spans="1:25" s="10" customFormat="1" ht="15.75" customHeight="1">
      <c r="A19" s="112">
        <v>15</v>
      </c>
      <c r="B19" s="166" t="s">
        <v>115</v>
      </c>
      <c r="C19" s="127">
        <v>39416</v>
      </c>
      <c r="D19" s="134" t="s">
        <v>30</v>
      </c>
      <c r="E19" s="134" t="s">
        <v>52</v>
      </c>
      <c r="F19" s="137">
        <v>20</v>
      </c>
      <c r="G19" s="137">
        <v>19</v>
      </c>
      <c r="H19" s="137">
        <v>3</v>
      </c>
      <c r="I19" s="181">
        <v>1087</v>
      </c>
      <c r="J19" s="135">
        <v>134</v>
      </c>
      <c r="K19" s="181">
        <v>2848</v>
      </c>
      <c r="L19" s="135">
        <v>371</v>
      </c>
      <c r="M19" s="181">
        <v>2701</v>
      </c>
      <c r="N19" s="135">
        <v>369</v>
      </c>
      <c r="O19" s="182">
        <f>SUM(I19+K19+M19)</f>
        <v>6636</v>
      </c>
      <c r="P19" s="157">
        <f>SUM(J19+L19+N19)</f>
        <v>874</v>
      </c>
      <c r="Q19" s="135">
        <f>+P19/G19</f>
        <v>46</v>
      </c>
      <c r="R19" s="184">
        <f>+O19/P19</f>
        <v>7.592677345537758</v>
      </c>
      <c r="S19" s="181">
        <v>30873</v>
      </c>
      <c r="T19" s="131">
        <f t="shared" si="1"/>
        <v>-0.7850549023418522</v>
      </c>
      <c r="U19" s="181">
        <v>133630.5</v>
      </c>
      <c r="V19" s="135">
        <v>13395</v>
      </c>
      <c r="W19" s="211">
        <f t="shared" si="5"/>
        <v>9.976147816349384</v>
      </c>
      <c r="X19" s="8"/>
      <c r="Y19" s="8"/>
    </row>
    <row r="20" spans="1:25" s="10" customFormat="1" ht="15.75" customHeight="1">
      <c r="A20" s="112">
        <v>16</v>
      </c>
      <c r="B20" s="168" t="s">
        <v>39</v>
      </c>
      <c r="C20" s="133">
        <v>39381</v>
      </c>
      <c r="D20" s="134" t="s">
        <v>78</v>
      </c>
      <c r="E20" s="134" t="s">
        <v>40</v>
      </c>
      <c r="F20" s="137">
        <v>11</v>
      </c>
      <c r="G20" s="137">
        <v>6</v>
      </c>
      <c r="H20" s="137">
        <v>8</v>
      </c>
      <c r="I20" s="181">
        <v>788</v>
      </c>
      <c r="J20" s="135">
        <v>133</v>
      </c>
      <c r="K20" s="181">
        <v>1552</v>
      </c>
      <c r="L20" s="135">
        <v>236</v>
      </c>
      <c r="M20" s="181">
        <v>1742</v>
      </c>
      <c r="N20" s="135">
        <v>272</v>
      </c>
      <c r="O20" s="182">
        <f>I20+K20+M20</f>
        <v>4082</v>
      </c>
      <c r="P20" s="157">
        <f>J20+L20+N20</f>
        <v>641</v>
      </c>
      <c r="Q20" s="135">
        <f>+P20/G20</f>
        <v>106.83333333333333</v>
      </c>
      <c r="R20" s="184">
        <f>+O20/P20</f>
        <v>6.368174726989079</v>
      </c>
      <c r="S20" s="181">
        <v>6341</v>
      </c>
      <c r="T20" s="131">
        <f t="shared" si="1"/>
        <v>-0.3562529569468538</v>
      </c>
      <c r="U20" s="192">
        <v>208915.2</v>
      </c>
      <c r="V20" s="132">
        <v>22562</v>
      </c>
      <c r="W20" s="211">
        <f t="shared" si="5"/>
        <v>9.259604644978282</v>
      </c>
      <c r="X20" s="8"/>
      <c r="Y20" s="8"/>
    </row>
    <row r="21" spans="1:24" s="10" customFormat="1" ht="15.75" customHeight="1">
      <c r="A21" s="112">
        <v>17</v>
      </c>
      <c r="B21" s="166" t="s">
        <v>7</v>
      </c>
      <c r="C21" s="127">
        <v>39402</v>
      </c>
      <c r="D21" s="136" t="s">
        <v>94</v>
      </c>
      <c r="E21" s="126" t="s">
        <v>72</v>
      </c>
      <c r="F21" s="128">
        <v>64</v>
      </c>
      <c r="G21" s="128">
        <v>11</v>
      </c>
      <c r="H21" s="128">
        <v>5</v>
      </c>
      <c r="I21" s="185">
        <v>872</v>
      </c>
      <c r="J21" s="129">
        <v>271</v>
      </c>
      <c r="K21" s="185">
        <v>1487</v>
      </c>
      <c r="L21" s="129">
        <v>394</v>
      </c>
      <c r="M21" s="185">
        <v>1541</v>
      </c>
      <c r="N21" s="129">
        <v>420</v>
      </c>
      <c r="O21" s="186">
        <f>+I21+K21+M21</f>
        <v>3900</v>
      </c>
      <c r="P21" s="156">
        <f>+J21+L21+N21</f>
        <v>1085</v>
      </c>
      <c r="Q21" s="130">
        <f>IF(O21&lt;&gt;0,P21/G21,"")</f>
        <v>98.63636363636364</v>
      </c>
      <c r="R21" s="183">
        <f>IF(O21&lt;&gt;0,O21/P21,"")</f>
        <v>3.5944700460829493</v>
      </c>
      <c r="S21" s="185">
        <v>12340</v>
      </c>
      <c r="T21" s="131">
        <f t="shared" si="1"/>
        <v>-0.6839546191247974</v>
      </c>
      <c r="U21" s="185">
        <v>637737</v>
      </c>
      <c r="V21" s="129">
        <v>78018</v>
      </c>
      <c r="W21" s="210">
        <f t="shared" si="5"/>
        <v>8.174229024071368</v>
      </c>
      <c r="X21" s="8"/>
    </row>
    <row r="22" spans="1:24" s="10" customFormat="1" ht="15.75" customHeight="1">
      <c r="A22" s="112">
        <v>18</v>
      </c>
      <c r="B22" s="166" t="s">
        <v>57</v>
      </c>
      <c r="C22" s="127">
        <v>39409</v>
      </c>
      <c r="D22" s="136" t="s">
        <v>94</v>
      </c>
      <c r="E22" s="126" t="s">
        <v>72</v>
      </c>
      <c r="F22" s="128">
        <v>69</v>
      </c>
      <c r="G22" s="128">
        <v>7</v>
      </c>
      <c r="H22" s="128">
        <v>4</v>
      </c>
      <c r="I22" s="185">
        <v>528</v>
      </c>
      <c r="J22" s="129">
        <v>74</v>
      </c>
      <c r="K22" s="185">
        <v>1200</v>
      </c>
      <c r="L22" s="129">
        <v>160</v>
      </c>
      <c r="M22" s="185">
        <v>1175</v>
      </c>
      <c r="N22" s="129">
        <v>152</v>
      </c>
      <c r="O22" s="186">
        <f>+I22+K22+M22</f>
        <v>2903</v>
      </c>
      <c r="P22" s="156">
        <f>+J22+L22+N22</f>
        <v>386</v>
      </c>
      <c r="Q22" s="130">
        <f>IF(O22&lt;&gt;0,P22/G22,"")</f>
        <v>55.142857142857146</v>
      </c>
      <c r="R22" s="183">
        <f>IF(O22&lt;&gt;0,O22/P22,"")</f>
        <v>7.520725388601036</v>
      </c>
      <c r="S22" s="185">
        <v>107111</v>
      </c>
      <c r="T22" s="131">
        <f t="shared" si="1"/>
        <v>-0.9728972747897041</v>
      </c>
      <c r="U22" s="185">
        <v>834213</v>
      </c>
      <c r="V22" s="129">
        <v>83003</v>
      </c>
      <c r="W22" s="210">
        <f t="shared" si="5"/>
        <v>10.050395768827633</v>
      </c>
      <c r="X22" s="8"/>
    </row>
    <row r="23" spans="1:24" s="10" customFormat="1" ht="15.75" customHeight="1">
      <c r="A23" s="112">
        <v>19</v>
      </c>
      <c r="B23" s="168" t="s">
        <v>60</v>
      </c>
      <c r="C23" s="133">
        <v>39409</v>
      </c>
      <c r="D23" s="134" t="s">
        <v>78</v>
      </c>
      <c r="E23" s="134" t="s">
        <v>116</v>
      </c>
      <c r="F23" s="137">
        <v>37</v>
      </c>
      <c r="G23" s="137">
        <v>7</v>
      </c>
      <c r="H23" s="137">
        <v>4</v>
      </c>
      <c r="I23" s="185">
        <v>998</v>
      </c>
      <c r="J23" s="129">
        <v>287</v>
      </c>
      <c r="K23" s="185">
        <v>899</v>
      </c>
      <c r="L23" s="129">
        <v>244</v>
      </c>
      <c r="M23" s="185">
        <v>894</v>
      </c>
      <c r="N23" s="129">
        <v>274</v>
      </c>
      <c r="O23" s="186">
        <f>I23+K23+M23</f>
        <v>2791</v>
      </c>
      <c r="P23" s="156">
        <f>J23+L23+N23</f>
        <v>805</v>
      </c>
      <c r="Q23" s="135">
        <f>+P23/G23</f>
        <v>115</v>
      </c>
      <c r="R23" s="184">
        <f>+O23/P23</f>
        <v>3.467080745341615</v>
      </c>
      <c r="S23" s="181">
        <v>3836.5</v>
      </c>
      <c r="T23" s="131">
        <f t="shared" si="1"/>
        <v>-0.27251401016551546</v>
      </c>
      <c r="U23" s="192">
        <v>46909</v>
      </c>
      <c r="V23" s="132">
        <v>8052</v>
      </c>
      <c r="W23" s="211">
        <f t="shared" si="5"/>
        <v>5.825757575757576</v>
      </c>
      <c r="X23" s="8"/>
    </row>
    <row r="24" spans="1:24" s="10" customFormat="1" ht="18.75" thickBot="1">
      <c r="A24" s="112">
        <v>20</v>
      </c>
      <c r="B24" s="180" t="s">
        <v>73</v>
      </c>
      <c r="C24" s="155">
        <v>39297</v>
      </c>
      <c r="D24" s="160" t="s">
        <v>94</v>
      </c>
      <c r="E24" s="161" t="s">
        <v>67</v>
      </c>
      <c r="F24" s="162">
        <v>51</v>
      </c>
      <c r="G24" s="162">
        <v>2</v>
      </c>
      <c r="H24" s="162">
        <v>20</v>
      </c>
      <c r="I24" s="242">
        <v>0</v>
      </c>
      <c r="J24" s="151">
        <v>0</v>
      </c>
      <c r="K24" s="242">
        <v>891</v>
      </c>
      <c r="L24" s="151">
        <v>445</v>
      </c>
      <c r="M24" s="242">
        <v>907</v>
      </c>
      <c r="N24" s="151">
        <v>447</v>
      </c>
      <c r="O24" s="243">
        <f>+I24+K24+M24</f>
        <v>1798</v>
      </c>
      <c r="P24" s="163">
        <f>+J24+L24+N24</f>
        <v>892</v>
      </c>
      <c r="Q24" s="164">
        <f>IF(O24&lt;&gt;0,P24/G24,"")</f>
        <v>446</v>
      </c>
      <c r="R24" s="222">
        <f>IF(O24&lt;&gt;0,O24/P24,"")</f>
        <v>2.015695067264574</v>
      </c>
      <c r="S24" s="242">
        <v>81</v>
      </c>
      <c r="T24" s="152">
        <f t="shared" si="1"/>
        <v>21.19753086419753</v>
      </c>
      <c r="U24" s="242">
        <v>722476</v>
      </c>
      <c r="V24" s="151">
        <v>91882</v>
      </c>
      <c r="W24" s="244">
        <f t="shared" si="5"/>
        <v>7.863085261531094</v>
      </c>
      <c r="X24" s="8"/>
    </row>
    <row r="25" spans="1:28" s="61" customFormat="1" ht="15">
      <c r="A25" s="62"/>
      <c r="B25" s="247" t="s">
        <v>29</v>
      </c>
      <c r="C25" s="247"/>
      <c r="D25" s="271"/>
      <c r="E25" s="271"/>
      <c r="F25" s="114"/>
      <c r="G25" s="114">
        <f>SUM(G5:G24)</f>
        <v>1461</v>
      </c>
      <c r="H25" s="115"/>
      <c r="I25" s="122"/>
      <c r="J25" s="123"/>
      <c r="K25" s="122"/>
      <c r="L25" s="123"/>
      <c r="M25" s="122"/>
      <c r="N25" s="123"/>
      <c r="O25" s="122">
        <f>SUM(O5:O24)</f>
        <v>5005615</v>
      </c>
      <c r="P25" s="123">
        <f>SUM(P5:P24)</f>
        <v>582152</v>
      </c>
      <c r="Q25" s="123">
        <f>O25/G25</f>
        <v>3426.156741957563</v>
      </c>
      <c r="R25" s="118">
        <f>O25/P25</f>
        <v>8.598467410573184</v>
      </c>
      <c r="S25" s="122"/>
      <c r="T25" s="119"/>
      <c r="U25" s="122"/>
      <c r="V25" s="123"/>
      <c r="W25" s="118"/>
      <c r="AB25" s="61" t="s">
        <v>37</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45"/>
      <c r="E27" s="246"/>
      <c r="F27" s="246"/>
      <c r="G27" s="246"/>
      <c r="H27" s="34"/>
      <c r="I27" s="35"/>
      <c r="K27" s="35"/>
      <c r="M27" s="35"/>
      <c r="O27" s="36"/>
      <c r="R27" s="37"/>
      <c r="S27" s="274" t="s">
        <v>65</v>
      </c>
      <c r="T27" s="274"/>
      <c r="U27" s="274"/>
      <c r="V27" s="274"/>
      <c r="W27" s="274"/>
      <c r="X27" s="38"/>
    </row>
    <row r="28" spans="1:24" s="33" customFormat="1" ht="18">
      <c r="A28" s="32"/>
      <c r="B28" s="9"/>
      <c r="C28" s="52"/>
      <c r="D28" s="53"/>
      <c r="E28" s="54"/>
      <c r="F28" s="54"/>
      <c r="G28" s="80"/>
      <c r="H28" s="34"/>
      <c r="M28" s="35"/>
      <c r="O28" s="36"/>
      <c r="R28" s="37"/>
      <c r="S28" s="274"/>
      <c r="T28" s="274"/>
      <c r="U28" s="274"/>
      <c r="V28" s="274"/>
      <c r="W28" s="274"/>
      <c r="X28" s="38"/>
    </row>
    <row r="29" spans="1:24" s="33" customFormat="1" ht="18">
      <c r="A29" s="32"/>
      <c r="G29" s="34"/>
      <c r="H29" s="34"/>
      <c r="M29" s="35"/>
      <c r="O29" s="36"/>
      <c r="R29" s="37"/>
      <c r="S29" s="274"/>
      <c r="T29" s="274"/>
      <c r="U29" s="274"/>
      <c r="V29" s="274"/>
      <c r="W29" s="274"/>
      <c r="X29" s="38"/>
    </row>
    <row r="30" spans="1:24" s="33" customFormat="1" ht="18" customHeight="1">
      <c r="A30" s="32"/>
      <c r="C30" s="34"/>
      <c r="E30" s="39"/>
      <c r="F30" s="34"/>
      <c r="G30" s="34"/>
      <c r="H30" s="34"/>
      <c r="I30" s="35"/>
      <c r="K30" s="35"/>
      <c r="M30" s="35"/>
      <c r="O30" s="36"/>
      <c r="S30" s="275" t="s">
        <v>9</v>
      </c>
      <c r="T30" s="275"/>
      <c r="U30" s="275"/>
      <c r="V30" s="275"/>
      <c r="W30" s="275"/>
      <c r="X30" s="38"/>
    </row>
    <row r="31" spans="1:24" s="33" customFormat="1" ht="18.75" customHeight="1">
      <c r="A31" s="32"/>
      <c r="C31" s="34"/>
      <c r="E31" s="39"/>
      <c r="F31" s="34"/>
      <c r="G31" s="34"/>
      <c r="H31" s="34"/>
      <c r="I31" s="35"/>
      <c r="K31" s="35"/>
      <c r="M31" s="35"/>
      <c r="O31" s="36"/>
      <c r="S31" s="275"/>
      <c r="T31" s="275"/>
      <c r="U31" s="275"/>
      <c r="V31" s="275"/>
      <c r="W31" s="275"/>
      <c r="X31" s="38"/>
    </row>
    <row r="32" spans="1:24" s="33" customFormat="1" ht="36" customHeight="1">
      <c r="A32" s="32"/>
      <c r="C32" s="34"/>
      <c r="E32" s="39"/>
      <c r="F32" s="34"/>
      <c r="G32" s="34"/>
      <c r="H32" s="34"/>
      <c r="I32" s="35"/>
      <c r="K32" s="35"/>
      <c r="M32" s="35"/>
      <c r="O32" s="36"/>
      <c r="S32" s="275"/>
      <c r="T32" s="275"/>
      <c r="U32" s="275"/>
      <c r="V32" s="275"/>
      <c r="W32" s="275"/>
      <c r="X32" s="38"/>
    </row>
    <row r="33" spans="1:24" s="33" customFormat="1" ht="30" customHeight="1">
      <c r="A33" s="32"/>
      <c r="C33" s="34"/>
      <c r="E33" s="39"/>
      <c r="F33" s="34"/>
      <c r="G33" s="34"/>
      <c r="H33" s="34"/>
      <c r="I33" s="35"/>
      <c r="K33" s="35"/>
      <c r="M33" s="35"/>
      <c r="O33" s="36"/>
      <c r="P33" s="250" t="s">
        <v>24</v>
      </c>
      <c r="Q33" s="273"/>
      <c r="R33" s="273"/>
      <c r="S33" s="273"/>
      <c r="T33" s="273"/>
      <c r="U33" s="273"/>
      <c r="V33" s="273"/>
      <c r="W33" s="273"/>
      <c r="X33" s="38"/>
    </row>
    <row r="34" spans="1:24" s="33" customFormat="1" ht="30" customHeight="1">
      <c r="A34" s="32"/>
      <c r="C34" s="34"/>
      <c r="E34" s="39"/>
      <c r="F34" s="34"/>
      <c r="G34" s="34"/>
      <c r="H34" s="34"/>
      <c r="I34" s="35"/>
      <c r="K34" s="35"/>
      <c r="M34" s="35"/>
      <c r="O34" s="36"/>
      <c r="P34" s="273"/>
      <c r="Q34" s="273"/>
      <c r="R34" s="273"/>
      <c r="S34" s="273"/>
      <c r="T34" s="273"/>
      <c r="U34" s="273"/>
      <c r="V34" s="273"/>
      <c r="W34" s="273"/>
      <c r="X34" s="38"/>
    </row>
    <row r="35" spans="1:24" s="33" customFormat="1" ht="30" customHeight="1">
      <c r="A35" s="32"/>
      <c r="C35" s="34"/>
      <c r="E35" s="39"/>
      <c r="F35" s="34"/>
      <c r="G35" s="34"/>
      <c r="H35" s="34"/>
      <c r="I35" s="35"/>
      <c r="K35" s="35"/>
      <c r="M35" s="35"/>
      <c r="O35" s="36"/>
      <c r="P35" s="273"/>
      <c r="Q35" s="273"/>
      <c r="R35" s="273"/>
      <c r="S35" s="273"/>
      <c r="T35" s="273"/>
      <c r="U35" s="273"/>
      <c r="V35" s="273"/>
      <c r="W35" s="273"/>
      <c r="X35" s="38"/>
    </row>
    <row r="36" spans="1:24" s="33" customFormat="1" ht="30" customHeight="1">
      <c r="A36" s="32"/>
      <c r="C36" s="34"/>
      <c r="E36" s="39"/>
      <c r="F36" s="34"/>
      <c r="G36" s="34"/>
      <c r="H36" s="34"/>
      <c r="I36" s="35"/>
      <c r="K36" s="35"/>
      <c r="M36" s="35"/>
      <c r="O36" s="36"/>
      <c r="P36" s="273"/>
      <c r="Q36" s="273"/>
      <c r="R36" s="273"/>
      <c r="S36" s="273"/>
      <c r="T36" s="273"/>
      <c r="U36" s="273"/>
      <c r="V36" s="273"/>
      <c r="W36" s="273"/>
      <c r="X36" s="38"/>
    </row>
    <row r="37" spans="1:24" s="33" customFormat="1" ht="30" customHeight="1">
      <c r="A37" s="32"/>
      <c r="C37" s="34"/>
      <c r="E37" s="39"/>
      <c r="F37" s="34"/>
      <c r="G37" s="34"/>
      <c r="H37" s="34"/>
      <c r="I37" s="35"/>
      <c r="K37" s="35"/>
      <c r="M37" s="35"/>
      <c r="O37" s="36"/>
      <c r="P37" s="273"/>
      <c r="Q37" s="273"/>
      <c r="R37" s="273"/>
      <c r="S37" s="273"/>
      <c r="T37" s="273"/>
      <c r="U37" s="273"/>
      <c r="V37" s="273"/>
      <c r="W37" s="273"/>
      <c r="X37" s="38"/>
    </row>
    <row r="38" spans="1:24" s="33" customFormat="1" ht="30" customHeight="1">
      <c r="A38" s="32"/>
      <c r="C38" s="34"/>
      <c r="E38" s="39"/>
      <c r="F38" s="34"/>
      <c r="G38" s="5"/>
      <c r="H38" s="5"/>
      <c r="I38" s="12"/>
      <c r="J38" s="3"/>
      <c r="K38" s="12"/>
      <c r="L38" s="3"/>
      <c r="M38" s="12"/>
      <c r="N38" s="3"/>
      <c r="O38" s="36"/>
      <c r="P38" s="273"/>
      <c r="Q38" s="273"/>
      <c r="R38" s="273"/>
      <c r="S38" s="273"/>
      <c r="T38" s="273"/>
      <c r="U38" s="273"/>
      <c r="V38" s="273"/>
      <c r="W38" s="273"/>
      <c r="X38" s="38"/>
    </row>
    <row r="39" spans="1:24" s="33" customFormat="1" ht="33" customHeight="1">
      <c r="A39" s="32"/>
      <c r="C39" s="34"/>
      <c r="E39" s="39"/>
      <c r="F39" s="34"/>
      <c r="G39" s="5"/>
      <c r="H39" s="5"/>
      <c r="I39" s="12"/>
      <c r="J39" s="3"/>
      <c r="K39" s="12"/>
      <c r="L39" s="3"/>
      <c r="M39" s="12"/>
      <c r="N39" s="3"/>
      <c r="O39" s="36"/>
      <c r="P39" s="272" t="s">
        <v>27</v>
      </c>
      <c r="Q39" s="273"/>
      <c r="R39" s="273"/>
      <c r="S39" s="273"/>
      <c r="T39" s="273"/>
      <c r="U39" s="273"/>
      <c r="V39" s="273"/>
      <c r="W39" s="273"/>
      <c r="X39" s="38"/>
    </row>
    <row r="40" spans="1:24" s="33" customFormat="1" ht="33" customHeight="1">
      <c r="A40" s="32"/>
      <c r="C40" s="34"/>
      <c r="E40" s="39"/>
      <c r="F40" s="34"/>
      <c r="G40" s="5"/>
      <c r="H40" s="5"/>
      <c r="I40" s="12"/>
      <c r="J40" s="3"/>
      <c r="K40" s="12"/>
      <c r="L40" s="3"/>
      <c r="M40" s="12"/>
      <c r="N40" s="3"/>
      <c r="O40" s="36"/>
      <c r="P40" s="273"/>
      <c r="Q40" s="273"/>
      <c r="R40" s="273"/>
      <c r="S40" s="273"/>
      <c r="T40" s="273"/>
      <c r="U40" s="273"/>
      <c r="V40" s="273"/>
      <c r="W40" s="273"/>
      <c r="X40" s="38"/>
    </row>
    <row r="41" spans="1:24" s="33" customFormat="1" ht="33" customHeight="1">
      <c r="A41" s="32"/>
      <c r="C41" s="34"/>
      <c r="E41" s="39"/>
      <c r="F41" s="34"/>
      <c r="G41" s="5"/>
      <c r="H41" s="5"/>
      <c r="I41" s="12"/>
      <c r="J41" s="3"/>
      <c r="K41" s="12"/>
      <c r="L41" s="3"/>
      <c r="M41" s="12"/>
      <c r="N41" s="3"/>
      <c r="O41" s="36"/>
      <c r="P41" s="273"/>
      <c r="Q41" s="273"/>
      <c r="R41" s="273"/>
      <c r="S41" s="273"/>
      <c r="T41" s="273"/>
      <c r="U41" s="273"/>
      <c r="V41" s="273"/>
      <c r="W41" s="273"/>
      <c r="X41" s="38"/>
    </row>
    <row r="42" spans="1:24" s="33" customFormat="1" ht="33" customHeight="1">
      <c r="A42" s="32"/>
      <c r="C42" s="34"/>
      <c r="E42" s="39"/>
      <c r="F42" s="34"/>
      <c r="G42" s="5"/>
      <c r="H42" s="5"/>
      <c r="I42" s="12"/>
      <c r="J42" s="3"/>
      <c r="K42" s="12"/>
      <c r="L42" s="3"/>
      <c r="M42" s="12"/>
      <c r="N42" s="3"/>
      <c r="O42" s="36"/>
      <c r="P42" s="273"/>
      <c r="Q42" s="273"/>
      <c r="R42" s="273"/>
      <c r="S42" s="273"/>
      <c r="T42" s="273"/>
      <c r="U42" s="273"/>
      <c r="V42" s="273"/>
      <c r="W42" s="273"/>
      <c r="X42" s="38"/>
    </row>
    <row r="43" spans="1:24" s="33" customFormat="1" ht="33" customHeight="1">
      <c r="A43" s="32"/>
      <c r="C43" s="34"/>
      <c r="E43" s="39"/>
      <c r="F43" s="34"/>
      <c r="G43" s="5"/>
      <c r="H43" s="5"/>
      <c r="I43" s="12"/>
      <c r="J43" s="3"/>
      <c r="K43" s="12"/>
      <c r="L43" s="3"/>
      <c r="M43" s="12"/>
      <c r="N43" s="3"/>
      <c r="O43" s="36"/>
      <c r="P43" s="273"/>
      <c r="Q43" s="273"/>
      <c r="R43" s="273"/>
      <c r="S43" s="273"/>
      <c r="T43" s="273"/>
      <c r="U43" s="273"/>
      <c r="V43" s="273"/>
      <c r="W43" s="273"/>
      <c r="X43" s="38"/>
    </row>
    <row r="44" spans="16:23" ht="33" customHeight="1">
      <c r="P44" s="273"/>
      <c r="Q44" s="273"/>
      <c r="R44" s="273"/>
      <c r="S44" s="273"/>
      <c r="T44" s="273"/>
      <c r="U44" s="273"/>
      <c r="V44" s="273"/>
      <c r="W44" s="273"/>
    </row>
    <row r="45" spans="16:23" ht="33" customHeight="1">
      <c r="P45" s="273"/>
      <c r="Q45" s="273"/>
      <c r="R45" s="273"/>
      <c r="S45" s="273"/>
      <c r="T45" s="273"/>
      <c r="U45" s="273"/>
      <c r="V45" s="273"/>
      <c r="W45" s="273"/>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O10:P23" formula="1"/>
    <ignoredError sqref="W10:W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2007-12-18T15:53:22Z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