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11640" tabRatio="804" activeTab="0"/>
  </bookViews>
  <sheets>
    <sheet name="Jan 04-06 (we 02)" sheetId="1" r:id="rId1"/>
    <sheet name="Dec 28-30 (TOP 20)" sheetId="2" r:id="rId2"/>
  </sheets>
  <definedNames>
    <definedName name="_xlnm.Print_Area" localSheetId="1">'Dec 28-30 (TOP 20)'!$A$1:$W$45</definedName>
    <definedName name="_xlnm.Print_Area" localSheetId="0">'Jan 04-06 (we 02)'!$A$1:$W$77</definedName>
  </definedNames>
  <calcPr fullCalcOnLoad="1"/>
</workbook>
</file>

<file path=xl/sharedStrings.xml><?xml version="1.0" encoding="utf-8"?>
<sst xmlns="http://schemas.openxmlformats.org/spreadsheetml/2006/main" count="280" uniqueCount="122">
  <si>
    <t>BEYAZ MELEK</t>
  </si>
  <si>
    <t>BOYUT FILM</t>
  </si>
  <si>
    <t>GARFIELD GETS REAL</t>
  </si>
  <si>
    <t>MUSALLAT</t>
  </si>
  <si>
    <t>MIA-DADA</t>
  </si>
  <si>
    <t>30 DAYS OF NIGHT</t>
  </si>
  <si>
    <t>ASSASSINATION OF JESSE JAMES</t>
  </si>
  <si>
    <t>BEOWULF</t>
  </si>
  <si>
    <t>HITMAN</t>
  </si>
  <si>
    <t>EASTERN PROMISES</t>
  </si>
  <si>
    <t>ISLAND OF LOST SOULS</t>
  </si>
  <si>
    <t>UNE VIEILLE MAITRESSE</t>
  </si>
  <si>
    <t>AVSAR FILM</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</si>
  <si>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</si>
  <si>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KENDA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</si>
  <si>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</si>
  <si>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</si>
  <si>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</si>
  <si>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</si>
  <si>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</si>
  <si>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D PRODUCTIONS</t>
  </si>
  <si>
    <t>MEDYAVIZYON</t>
  </si>
  <si>
    <t>Title</t>
  </si>
  <si>
    <t>Cumulative</t>
  </si>
  <si>
    <t>Scr.Avg.
(Adm.)</t>
  </si>
  <si>
    <t>Avg.
Ticket</t>
  </si>
  <si>
    <t>.</t>
  </si>
  <si>
    <t>SAW IV</t>
  </si>
  <si>
    <t>PERSEPOLIS</t>
  </si>
  <si>
    <t>CELLULOID</t>
  </si>
  <si>
    <t>CHANTIER</t>
  </si>
  <si>
    <t>DENK AJANS</t>
  </si>
  <si>
    <t>LIONS FOR LAMBS</t>
  </si>
  <si>
    <t>MICHAEL CLAYTON</t>
  </si>
  <si>
    <t>WILD BUNCH</t>
  </si>
  <si>
    <t xml:space="preserve">HORIZON </t>
  </si>
  <si>
    <t>*Sorted according to Weekend Total G.B.O. - Hafta sonu toplam hasılat sütununa göre sıralanmıştır.</t>
  </si>
  <si>
    <t>FOX</t>
  </si>
  <si>
    <t>Company</t>
  </si>
  <si>
    <t>35 MILIM</t>
  </si>
  <si>
    <t>UNIVERSAL</t>
  </si>
  <si>
    <t>BESTLINE</t>
  </si>
  <si>
    <t>FIDA</t>
  </si>
  <si>
    <t>RATATOUILLE</t>
  </si>
  <si>
    <t>NEW LINE</t>
  </si>
  <si>
    <t>WELCOME BACK PINOCCHIO</t>
  </si>
  <si>
    <t>BIR FILM</t>
  </si>
  <si>
    <t>MARS</t>
  </si>
  <si>
    <t>BRAVE ONE</t>
  </si>
  <si>
    <t>Last Weekend</t>
  </si>
  <si>
    <t>Distributor</t>
  </si>
  <si>
    <t>Friday</t>
  </si>
  <si>
    <t>Saturday</t>
  </si>
  <si>
    <t>Sunday</t>
  </si>
  <si>
    <t>Change</t>
  </si>
  <si>
    <t>Adm.</t>
  </si>
  <si>
    <t>WB</t>
  </si>
  <si>
    <t>WARNER BROS.</t>
  </si>
  <si>
    <t>G.B.O.</t>
  </si>
  <si>
    <t>Release
Date</t>
  </si>
  <si>
    <t># of
Prints</t>
  </si>
  <si>
    <t># of
Screen</t>
  </si>
  <si>
    <t>Weeks in Release</t>
  </si>
  <si>
    <t>Weekend Total</t>
  </si>
  <si>
    <t>UIP</t>
  </si>
  <si>
    <t>BUENA VISTA</t>
  </si>
  <si>
    <t>KABADAYI</t>
  </si>
  <si>
    <t>KUTSAL DAMACANA</t>
  </si>
  <si>
    <t>ZERO FILM</t>
  </si>
  <si>
    <t>BEE MOVIE</t>
  </si>
  <si>
    <t>ENCHANTED</t>
  </si>
  <si>
    <t>O KADIN</t>
  </si>
  <si>
    <t>NANNY DIARIES</t>
  </si>
  <si>
    <t>FILMPOP</t>
  </si>
  <si>
    <t>ALVIN AND THE CHIPMUNKS</t>
  </si>
  <si>
    <t>CASSANDRA'S DREAM</t>
  </si>
  <si>
    <t>MARTIAN CHILD</t>
  </si>
  <si>
    <t>STUDIO 2.0</t>
  </si>
  <si>
    <t>HİCRAN SOKAĞI</t>
  </si>
  <si>
    <t>MAG FILM</t>
  </si>
  <si>
    <t>TUYA'S MARRIAGE</t>
  </si>
  <si>
    <t>CINECLICK</t>
  </si>
  <si>
    <t>GOLDEN COMPASS, THE</t>
  </si>
  <si>
    <t>TWO DAYS IN PARIS</t>
  </si>
  <si>
    <t>REZO</t>
  </si>
  <si>
    <t>VIDEOTEK</t>
  </si>
  <si>
    <t>DEATH SENTENCE</t>
  </si>
  <si>
    <t>PINEMA</t>
  </si>
  <si>
    <t>PATE</t>
  </si>
  <si>
    <t>MY BROTHER IS ONLY CHILD</t>
  </si>
  <si>
    <t>DEATH AT A FUNERAL</t>
  </si>
  <si>
    <t>ANKA KUŞU: BANA SIRRINI AÇ</t>
  </si>
  <si>
    <t>*Bu hafta sonu Avşar Film, UNP, Umut Sanat, R Film ve Barbar Film'in dağıtımda filmi yoktur.</t>
  </si>
  <si>
    <t>Elimize ulaşan en son raporun saati: 07.01.2008 Saat: 18.15</t>
  </si>
  <si>
    <t>NATIONAL TREASURE: BOOK OF SECRET</t>
  </si>
  <si>
    <t>WALT DISNEY</t>
  </si>
  <si>
    <t>RENDITION</t>
  </si>
  <si>
    <t>AVSAR FILM-TMC</t>
  </si>
  <si>
    <t>DEATHS OF IAN STONE</t>
  </si>
  <si>
    <t>TIGLON</t>
  </si>
  <si>
    <t>MR.WOODCOCK</t>
  </si>
  <si>
    <t>TWICE UPON A TIME</t>
  </si>
  <si>
    <t>GAUMONT</t>
  </si>
  <si>
    <t xml:space="preserve">ELIZABETH: GOLDEN AGE                    </t>
  </si>
  <si>
    <t>RIZA</t>
  </si>
  <si>
    <t>ZUZI FILM</t>
  </si>
  <si>
    <t>YAŞAMIN KIYISINDA</t>
  </si>
  <si>
    <t>ANKA FILM</t>
  </si>
  <si>
    <t>IYI SENELER LONDRA</t>
  </si>
  <si>
    <t>KREK</t>
  </si>
  <si>
    <t xml:space="preserve">FIDA </t>
  </si>
  <si>
    <t>CHURCHIL; HOLLYWOOD YEARS, THE</t>
  </si>
  <si>
    <t>TMNT</t>
  </si>
  <si>
    <t>WEINSTEIN CO.</t>
  </si>
  <si>
    <t>LAST BREATH, THE</t>
  </si>
  <si>
    <t>SUPERBAD</t>
  </si>
  <si>
    <t>COLUMBIA</t>
  </si>
  <si>
    <t>ZEYNEP'IN SEKIZ GUNU</t>
  </si>
  <si>
    <t>SINEMAJANS</t>
  </si>
  <si>
    <t>MARADONA THE HAND OF GOD</t>
  </si>
  <si>
    <t>BELGE</t>
  </si>
  <si>
    <t>-</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</si>
</sst>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b/>
      <sz val="8"/>
      <name val="Trebuchet MS"/>
      <family val="2"/>
    </font>
    <font>
      <sz val="8"/>
      <color indexed="8"/>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thin"/>
    </border>
    <border>
      <left style="hair"/>
      <right style="hair"/>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69">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1" xfId="0" applyFont="1" applyBorder="1" applyAlignment="1" applyProtection="1">
      <alignment horizontal="center" vertical="center"/>
      <protection/>
    </xf>
    <xf numFmtId="0" fontId="17" fillId="0" borderId="12" xfId="0" applyFont="1" applyBorder="1" applyAlignment="1" applyProtection="1">
      <alignment horizontal="center" wrapText="1"/>
      <protection/>
    </xf>
    <xf numFmtId="193" fontId="17" fillId="0" borderId="12" xfId="0" applyNumberFormat="1" applyFont="1" applyFill="1" applyBorder="1" applyAlignment="1" applyProtection="1">
      <alignment horizontal="center" wrapText="1"/>
      <protection/>
    </xf>
    <xf numFmtId="188" fontId="17" fillId="0" borderId="12" xfId="0" applyNumberFormat="1" applyFont="1" applyBorder="1" applyAlignment="1" applyProtection="1">
      <alignment horizontal="center" wrapText="1"/>
      <protection/>
    </xf>
    <xf numFmtId="193" fontId="17" fillId="0" borderId="13"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2" xfId="0" applyNumberFormat="1" applyFont="1" applyBorder="1" applyAlignment="1" applyProtection="1">
      <alignment horizontal="center" wrapText="1"/>
      <protection/>
    </xf>
    <xf numFmtId="191" fontId="13" fillId="0" borderId="0" xfId="0" applyNumberFormat="1" applyFont="1" applyFill="1" applyBorder="1" applyAlignment="1" applyProtection="1">
      <alignment vertical="center"/>
      <protection/>
    </xf>
    <xf numFmtId="191" fontId="4" fillId="0" borderId="0" xfId="0" applyNumberFormat="1" applyFont="1" applyFill="1" applyBorder="1" applyAlignment="1" applyProtection="1">
      <alignment horizontal="right" vertical="center"/>
      <protection/>
    </xf>
    <xf numFmtId="191" fontId="17" fillId="0" borderId="12"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locked="0"/>
    </xf>
    <xf numFmtId="188" fontId="17" fillId="0" borderId="12"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2" xfId="0" applyNumberFormat="1" applyFont="1" applyFill="1" applyBorder="1" applyAlignment="1" applyProtection="1">
      <alignment horizontal="center" vertical="center" wrapText="1"/>
      <protection/>
    </xf>
    <xf numFmtId="188" fontId="17" fillId="0" borderId="12" xfId="0" applyNumberFormat="1" applyFont="1" applyFill="1" applyBorder="1" applyAlignment="1" applyProtection="1">
      <alignment horizontal="center" vertical="center" wrapText="1"/>
      <protection/>
    </xf>
    <xf numFmtId="193" fontId="17" fillId="0" borderId="12" xfId="0" applyNumberFormat="1" applyFont="1" applyFill="1" applyBorder="1" applyAlignment="1" applyProtection="1">
      <alignment horizontal="center" vertical="center" wrapText="1"/>
      <protection/>
    </xf>
    <xf numFmtId="193" fontId="17" fillId="0" borderId="13" xfId="0" applyNumberFormat="1"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191" fontId="7" fillId="0" borderId="0" xfId="0" applyNumberFormat="1" applyFont="1" applyFill="1" applyBorder="1" applyAlignment="1" applyProtection="1">
      <alignment vertical="center"/>
      <protection locked="0"/>
    </xf>
    <xf numFmtId="188" fontId="7" fillId="0" borderId="0" xfId="0" applyNumberFormat="1" applyFont="1" applyFill="1" applyBorder="1" applyAlignment="1" applyProtection="1">
      <alignment horizontal="right" vertical="center"/>
      <protection locked="0"/>
    </xf>
    <xf numFmtId="188" fontId="10" fillId="0" borderId="0" xfId="0" applyNumberFormat="1" applyFont="1" applyFill="1" applyBorder="1" applyAlignment="1" applyProtection="1">
      <alignment horizontal="right" vertical="center"/>
      <protection locked="0"/>
    </xf>
    <xf numFmtId="193" fontId="7" fillId="0" borderId="0" xfId="0" applyNumberFormat="1" applyFont="1" applyFill="1" applyBorder="1" applyAlignment="1" applyProtection="1">
      <alignment vertical="center"/>
      <protection locked="0"/>
    </xf>
    <xf numFmtId="190" fontId="7" fillId="0" borderId="0"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191" fontId="7" fillId="0" borderId="0" xfId="0" applyNumberFormat="1" applyFont="1" applyFill="1" applyAlignment="1" applyProtection="1">
      <alignment vertical="center"/>
      <protection locked="0"/>
    </xf>
    <xf numFmtId="188" fontId="7" fillId="0" borderId="0" xfId="0" applyNumberFormat="1" applyFont="1" applyFill="1" applyAlignment="1" applyProtection="1">
      <alignment horizontal="right" vertical="center"/>
      <protection locked="0"/>
    </xf>
    <xf numFmtId="0" fontId="20" fillId="0" borderId="0" xfId="0" applyFont="1" applyFill="1" applyAlignment="1" applyProtection="1">
      <alignment horizontal="right" vertical="center"/>
      <protection locked="0"/>
    </xf>
    <xf numFmtId="0" fontId="7" fillId="0" borderId="0" xfId="0" applyFont="1" applyFill="1" applyAlignment="1" applyProtection="1">
      <alignment horizontal="left" vertical="center"/>
      <protection locked="0"/>
    </xf>
    <xf numFmtId="190"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188" fontId="10" fillId="0" borderId="0" xfId="0" applyNumberFormat="1" applyFont="1" applyFill="1" applyAlignment="1" applyProtection="1">
      <alignment horizontal="right" vertical="center"/>
      <protection locked="0"/>
    </xf>
    <xf numFmtId="193" fontId="7" fillId="0" borderId="0" xfId="0" applyNumberFormat="1" applyFont="1" applyFill="1" applyAlignment="1" applyProtection="1">
      <alignment vertical="center"/>
      <protection locked="0"/>
    </xf>
    <xf numFmtId="191" fontId="7" fillId="0" borderId="0" xfId="0" applyNumberFormat="1" applyFont="1" applyFill="1" applyAlignment="1" applyProtection="1">
      <alignment horizontal="right" vertical="center"/>
      <protection locked="0"/>
    </xf>
    <xf numFmtId="0" fontId="20" fillId="0" borderId="14" xfId="0" applyFont="1" applyFill="1" applyBorder="1" applyAlignment="1" applyProtection="1">
      <alignment horizontal="right" vertical="center"/>
      <protection/>
    </xf>
    <xf numFmtId="0" fontId="20" fillId="0" borderId="15" xfId="0" applyFont="1" applyFill="1" applyBorder="1" applyAlignment="1" applyProtection="1">
      <alignment horizontal="right" vertical="center"/>
      <protection/>
    </xf>
    <xf numFmtId="3" fontId="22" fillId="33" borderId="16" xfId="0" applyNumberFormat="1"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191" fontId="22" fillId="33" borderId="16" xfId="0" applyNumberFormat="1" applyFont="1" applyFill="1" applyBorder="1" applyAlignment="1" applyProtection="1">
      <alignment horizontal="center" vertical="center"/>
      <protection/>
    </xf>
    <xf numFmtId="188" fontId="22" fillId="33" borderId="16" xfId="0" applyNumberFormat="1" applyFont="1" applyFill="1" applyBorder="1" applyAlignment="1" applyProtection="1">
      <alignment horizontal="right" vertical="center"/>
      <protection/>
    </xf>
    <xf numFmtId="193" fontId="22" fillId="33" borderId="16" xfId="0" applyNumberFormat="1" applyFont="1" applyFill="1" applyBorder="1" applyAlignment="1" applyProtection="1">
      <alignment horizontal="center" vertical="center"/>
      <protection/>
    </xf>
    <xf numFmtId="192" fontId="22" fillId="33" borderId="16" xfId="60" applyNumberFormat="1" applyFont="1" applyFill="1" applyBorder="1" applyAlignment="1" applyProtection="1">
      <alignment horizontal="center" vertical="center"/>
      <protection/>
    </xf>
    <xf numFmtId="0" fontId="20" fillId="0" borderId="17" xfId="0" applyFont="1" applyFill="1" applyBorder="1" applyAlignment="1" applyProtection="1">
      <alignment horizontal="right" vertical="center"/>
      <protection/>
    </xf>
    <xf numFmtId="0" fontId="20" fillId="0" borderId="18" xfId="0" applyFont="1" applyFill="1" applyBorder="1" applyAlignment="1" applyProtection="1">
      <alignment horizontal="right" vertical="center"/>
      <protection/>
    </xf>
    <xf numFmtId="185" fontId="22" fillId="33" borderId="16" xfId="0" applyNumberFormat="1" applyFont="1" applyFill="1" applyBorder="1" applyAlignment="1" applyProtection="1">
      <alignment horizontal="center" vertical="center"/>
      <protection/>
    </xf>
    <xf numFmtId="188" fontId="22" fillId="33" borderId="16" xfId="0" applyNumberFormat="1" applyFont="1" applyFill="1" applyBorder="1" applyAlignment="1" applyProtection="1">
      <alignment horizontal="center" vertical="center"/>
      <protection/>
    </xf>
    <xf numFmtId="0" fontId="20" fillId="0" borderId="16" xfId="0" applyFont="1" applyFill="1" applyBorder="1" applyAlignment="1" applyProtection="1">
      <alignment horizontal="right" vertical="center"/>
      <protection/>
    </xf>
    <xf numFmtId="0" fontId="20" fillId="0" borderId="19" xfId="0" applyFont="1" applyFill="1" applyBorder="1" applyAlignment="1" applyProtection="1">
      <alignment horizontal="right" vertical="center"/>
      <protection/>
    </xf>
    <xf numFmtId="0" fontId="16" fillId="0" borderId="14" xfId="0" applyFont="1" applyFill="1" applyBorder="1" applyAlignment="1">
      <alignment horizontal="left" vertical="center"/>
    </xf>
    <xf numFmtId="190" fontId="16" fillId="0" borderId="14" xfId="0" applyNumberFormat="1" applyFont="1" applyFill="1" applyBorder="1" applyAlignment="1">
      <alignment horizontal="center" vertical="center"/>
    </xf>
    <xf numFmtId="0" fontId="16" fillId="0" borderId="14" xfId="0" applyFont="1" applyFill="1" applyBorder="1" applyAlignment="1">
      <alignment horizontal="center" vertical="center"/>
    </xf>
    <xf numFmtId="185" fontId="16" fillId="0" borderId="14" xfId="42" applyNumberFormat="1" applyFont="1" applyFill="1" applyBorder="1" applyAlignment="1">
      <alignment horizontal="right" vertical="center"/>
    </xf>
    <xf numFmtId="196" fontId="16" fillId="0" borderId="14" xfId="42" applyNumberFormat="1" applyFont="1" applyFill="1" applyBorder="1" applyAlignment="1">
      <alignment horizontal="right" vertical="center"/>
    </xf>
    <xf numFmtId="185" fontId="26" fillId="0" borderId="14" xfId="42" applyNumberFormat="1" applyFont="1" applyFill="1" applyBorder="1" applyAlignment="1">
      <alignment horizontal="right" vertical="center"/>
    </xf>
    <xf numFmtId="196" fontId="26" fillId="0" borderId="14" xfId="42" applyNumberFormat="1" applyFont="1" applyFill="1" applyBorder="1" applyAlignment="1">
      <alignment horizontal="right" vertical="center"/>
    </xf>
    <xf numFmtId="196" fontId="16" fillId="0" borderId="14" xfId="60" applyNumberFormat="1" applyFont="1" applyFill="1" applyBorder="1" applyAlignment="1" applyProtection="1">
      <alignment horizontal="right" vertical="center"/>
      <protection/>
    </xf>
    <xf numFmtId="193" fontId="16" fillId="0" borderId="14" xfId="60" applyNumberFormat="1" applyFont="1" applyFill="1" applyBorder="1" applyAlignment="1" applyProtection="1">
      <alignment vertical="center"/>
      <protection/>
    </xf>
    <xf numFmtId="185" fontId="27" fillId="0" borderId="14" xfId="42" applyNumberFormat="1" applyFont="1" applyFill="1" applyBorder="1" applyAlignment="1">
      <alignment horizontal="right" vertical="center"/>
    </xf>
    <xf numFmtId="192" fontId="16" fillId="0" borderId="14" xfId="60" applyNumberFormat="1" applyFont="1" applyFill="1" applyBorder="1" applyAlignment="1" applyProtection="1">
      <alignment vertical="center"/>
      <protection/>
    </xf>
    <xf numFmtId="14" fontId="16" fillId="0" borderId="14" xfId="0" applyNumberFormat="1" applyFont="1" applyFill="1" applyBorder="1" applyAlignment="1">
      <alignment horizontal="left" vertical="center"/>
    </xf>
    <xf numFmtId="190" fontId="16" fillId="0" borderId="14" xfId="0" applyNumberFormat="1" applyFont="1" applyFill="1" applyBorder="1" applyAlignment="1" applyProtection="1">
      <alignment horizontal="center" vertical="center"/>
      <protection locked="0"/>
    </xf>
    <xf numFmtId="196" fontId="16" fillId="0" borderId="14" xfId="0" applyNumberFormat="1" applyFont="1" applyFill="1" applyBorder="1" applyAlignment="1" applyProtection="1">
      <alignment horizontal="right" vertical="center"/>
      <protection/>
    </xf>
    <xf numFmtId="193" fontId="16" fillId="0" borderId="14" xfId="0" applyNumberFormat="1" applyFont="1" applyFill="1" applyBorder="1" applyAlignment="1" applyProtection="1">
      <alignment vertical="center"/>
      <protection/>
    </xf>
    <xf numFmtId="0" fontId="16" fillId="0" borderId="14" xfId="0" applyFont="1" applyFill="1" applyBorder="1" applyAlignment="1" applyProtection="1">
      <alignment horizontal="left" vertical="center"/>
      <protection locked="0"/>
    </xf>
    <xf numFmtId="0" fontId="16" fillId="0" borderId="14" xfId="0" applyFont="1" applyFill="1" applyBorder="1" applyAlignment="1" applyProtection="1">
      <alignment horizontal="center" vertical="center"/>
      <protection locked="0"/>
    </xf>
    <xf numFmtId="185" fontId="16" fillId="0" borderId="14" xfId="42" applyNumberFormat="1" applyFont="1" applyFill="1" applyBorder="1" applyAlignment="1" applyProtection="1">
      <alignment horizontal="right" vertical="center"/>
      <protection locked="0"/>
    </xf>
    <xf numFmtId="196" fontId="16" fillId="0" borderId="14" xfId="42" applyNumberFormat="1" applyFont="1" applyFill="1" applyBorder="1" applyAlignment="1" applyProtection="1">
      <alignment horizontal="right" vertical="center"/>
      <protection locked="0"/>
    </xf>
    <xf numFmtId="185" fontId="26" fillId="0" borderId="14" xfId="42" applyNumberFormat="1" applyFont="1" applyFill="1" applyBorder="1" applyAlignment="1" applyProtection="1">
      <alignment horizontal="right" vertical="center"/>
      <protection/>
    </xf>
    <xf numFmtId="196" fontId="26" fillId="0" borderId="14" xfId="42" applyNumberFormat="1" applyFont="1" applyFill="1" applyBorder="1" applyAlignment="1" applyProtection="1">
      <alignment horizontal="right" vertical="center"/>
      <protection/>
    </xf>
    <xf numFmtId="185" fontId="16" fillId="0" borderId="14" xfId="42" applyNumberFormat="1" applyFont="1" applyFill="1" applyBorder="1" applyAlignment="1" applyProtection="1">
      <alignment horizontal="right" vertical="center"/>
      <protection/>
    </xf>
    <xf numFmtId="196" fontId="16" fillId="0" borderId="14" xfId="0" applyNumberFormat="1" applyFont="1" applyFill="1" applyBorder="1" applyAlignment="1">
      <alignment horizontal="right" vertical="center"/>
    </xf>
    <xf numFmtId="0" fontId="16" fillId="0" borderId="14" xfId="57" applyFont="1" applyFill="1" applyBorder="1" applyAlignment="1" applyProtection="1">
      <alignment horizontal="left" vertical="center"/>
      <protection/>
    </xf>
    <xf numFmtId="190" fontId="16" fillId="0" borderId="14" xfId="57" applyNumberFormat="1" applyFont="1" applyFill="1" applyBorder="1" applyAlignment="1" applyProtection="1">
      <alignment horizontal="center" vertical="center"/>
      <protection/>
    </xf>
    <xf numFmtId="0" fontId="16" fillId="0" borderId="14" xfId="57" applyNumberFormat="1" applyFont="1" applyFill="1" applyBorder="1" applyAlignment="1" applyProtection="1">
      <alignment horizontal="center" vertical="center"/>
      <protection/>
    </xf>
    <xf numFmtId="3" fontId="16" fillId="0" borderId="14" xfId="57" applyNumberFormat="1" applyFont="1" applyFill="1" applyBorder="1" applyAlignment="1" applyProtection="1">
      <alignment horizontal="center" vertical="center"/>
      <protection/>
    </xf>
    <xf numFmtId="0" fontId="16" fillId="0" borderId="14" xfId="57" applyFont="1" applyFill="1" applyBorder="1" applyAlignment="1" applyProtection="1">
      <alignment horizontal="center" vertical="center"/>
      <protection/>
    </xf>
    <xf numFmtId="185" fontId="16" fillId="0" borderId="14" xfId="57" applyNumberFormat="1" applyFont="1" applyFill="1" applyBorder="1" applyAlignment="1" applyProtection="1">
      <alignment horizontal="right" vertical="center"/>
      <protection/>
    </xf>
    <xf numFmtId="196" fontId="16" fillId="0" borderId="14" xfId="57" applyNumberFormat="1" applyFont="1" applyFill="1" applyBorder="1" applyAlignment="1" applyProtection="1">
      <alignment horizontal="right" vertical="center"/>
      <protection/>
    </xf>
    <xf numFmtId="185" fontId="26" fillId="0" borderId="14" xfId="57" applyNumberFormat="1" applyFont="1" applyFill="1" applyBorder="1" applyAlignment="1" applyProtection="1">
      <alignment horizontal="right" vertical="center"/>
      <protection/>
    </xf>
    <xf numFmtId="196" fontId="26" fillId="0" borderId="14" xfId="57" applyNumberFormat="1" applyFont="1" applyFill="1" applyBorder="1" applyAlignment="1" applyProtection="1">
      <alignment horizontal="right" vertical="center"/>
      <protection/>
    </xf>
    <xf numFmtId="193" fontId="16" fillId="0" borderId="14" xfId="57" applyNumberFormat="1" applyFont="1" applyFill="1" applyBorder="1" applyAlignment="1" applyProtection="1">
      <alignment vertical="center"/>
      <protection/>
    </xf>
    <xf numFmtId="193" fontId="16" fillId="0" borderId="14" xfId="42" applyNumberFormat="1" applyFont="1" applyFill="1" applyBorder="1" applyAlignment="1">
      <alignment vertical="center"/>
    </xf>
    <xf numFmtId="185" fontId="16" fillId="0" borderId="14" xfId="0" applyNumberFormat="1" applyFont="1" applyFill="1" applyBorder="1" applyAlignment="1">
      <alignment horizontal="right" vertical="center"/>
    </xf>
    <xf numFmtId="190" fontId="16" fillId="0" borderId="14" xfId="0" applyNumberFormat="1" applyFont="1" applyFill="1" applyBorder="1" applyAlignment="1" applyProtection="1">
      <alignment horizontal="left" vertical="center"/>
      <protection locked="0"/>
    </xf>
    <xf numFmtId="49" fontId="16" fillId="0" borderId="14" xfId="0" applyNumberFormat="1" applyFont="1" applyFill="1" applyBorder="1" applyAlignment="1" applyProtection="1">
      <alignment horizontal="left" vertical="center"/>
      <protection locked="0"/>
    </xf>
    <xf numFmtId="0" fontId="16" fillId="0" borderId="14" xfId="0" applyFont="1" applyFill="1" applyBorder="1" applyAlignment="1" applyProtection="1">
      <alignment horizontal="center" vertical="center"/>
      <protection/>
    </xf>
    <xf numFmtId="185" fontId="16" fillId="0" borderId="14" xfId="0" applyNumberFormat="1" applyFont="1" applyFill="1" applyBorder="1" applyAlignment="1" applyProtection="1">
      <alignment horizontal="right" vertical="center"/>
      <protection/>
    </xf>
    <xf numFmtId="185" fontId="26" fillId="0" borderId="14" xfId="0" applyNumberFormat="1" applyFont="1" applyFill="1" applyBorder="1" applyAlignment="1" applyProtection="1">
      <alignment horizontal="right" vertical="center"/>
      <protection/>
    </xf>
    <xf numFmtId="196" fontId="26" fillId="0" borderId="14" xfId="0" applyNumberFormat="1" applyFont="1" applyFill="1" applyBorder="1" applyAlignment="1" applyProtection="1">
      <alignment horizontal="right" vertical="center"/>
      <protection/>
    </xf>
    <xf numFmtId="0" fontId="16" fillId="0" borderId="14" xfId="0" applyNumberFormat="1" applyFont="1" applyFill="1" applyBorder="1" applyAlignment="1" applyProtection="1">
      <alignment horizontal="center" vertical="center"/>
      <protection locked="0"/>
    </xf>
    <xf numFmtId="0" fontId="16" fillId="0" borderId="14" xfId="0" applyFont="1" applyFill="1" applyBorder="1" applyAlignment="1" applyProtection="1">
      <alignment horizontal="left" vertical="center"/>
      <protection/>
    </xf>
    <xf numFmtId="0" fontId="16" fillId="0" borderId="14" xfId="0" applyNumberFormat="1" applyFont="1" applyFill="1" applyBorder="1" applyAlignment="1">
      <alignment horizontal="left" vertical="center"/>
    </xf>
    <xf numFmtId="0" fontId="16" fillId="0" borderId="14" xfId="0" applyNumberFormat="1" applyFont="1" applyFill="1" applyBorder="1" applyAlignment="1">
      <alignment horizontal="center" vertical="center"/>
    </xf>
    <xf numFmtId="0" fontId="16" fillId="0" borderId="20" xfId="0" applyFont="1" applyFill="1" applyBorder="1" applyAlignment="1">
      <alignment horizontal="left" vertical="center"/>
    </xf>
    <xf numFmtId="190"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6" fillId="0" borderId="21" xfId="0" applyFont="1" applyFill="1" applyBorder="1" applyAlignment="1">
      <alignment horizontal="center" vertical="center"/>
    </xf>
    <xf numFmtId="185" fontId="16" fillId="0" borderId="21" xfId="42" applyNumberFormat="1" applyFont="1" applyFill="1" applyBorder="1" applyAlignment="1">
      <alignment horizontal="right" vertical="center"/>
    </xf>
    <xf numFmtId="196" fontId="16" fillId="0" borderId="21" xfId="42" applyNumberFormat="1" applyFont="1" applyFill="1" applyBorder="1" applyAlignment="1">
      <alignment horizontal="right" vertical="center"/>
    </xf>
    <xf numFmtId="185" fontId="26" fillId="0" borderId="21" xfId="42" applyNumberFormat="1" applyFont="1" applyFill="1" applyBorder="1" applyAlignment="1">
      <alignment horizontal="right" vertical="center"/>
    </xf>
    <xf numFmtId="196" fontId="26" fillId="0" borderId="21" xfId="42" applyNumberFormat="1" applyFont="1" applyFill="1" applyBorder="1" applyAlignment="1">
      <alignment horizontal="right" vertical="center"/>
    </xf>
    <xf numFmtId="196" fontId="16" fillId="0" borderId="21" xfId="60" applyNumberFormat="1" applyFont="1" applyFill="1" applyBorder="1" applyAlignment="1" applyProtection="1">
      <alignment horizontal="right" vertical="center"/>
      <protection/>
    </xf>
    <xf numFmtId="193" fontId="16" fillId="0" borderId="21" xfId="60" applyNumberFormat="1" applyFont="1" applyFill="1" applyBorder="1" applyAlignment="1" applyProtection="1">
      <alignment vertical="center"/>
      <protection/>
    </xf>
    <xf numFmtId="185" fontId="27" fillId="0" borderId="21" xfId="42" applyNumberFormat="1" applyFont="1" applyFill="1" applyBorder="1" applyAlignment="1">
      <alignment horizontal="right" vertical="center"/>
    </xf>
    <xf numFmtId="192" fontId="16" fillId="0" borderId="21" xfId="60" applyNumberFormat="1" applyFont="1" applyFill="1" applyBorder="1" applyAlignment="1" applyProtection="1">
      <alignment vertical="center"/>
      <protection/>
    </xf>
    <xf numFmtId="193" fontId="16" fillId="0" borderId="22" xfId="60" applyNumberFormat="1" applyFont="1" applyFill="1" applyBorder="1" applyAlignment="1" applyProtection="1">
      <alignment vertical="center"/>
      <protection/>
    </xf>
    <xf numFmtId="0" fontId="16" fillId="0" borderId="23" xfId="0" applyFont="1" applyFill="1" applyBorder="1" applyAlignment="1">
      <alignment horizontal="left" vertical="center"/>
    </xf>
    <xf numFmtId="193" fontId="16" fillId="0" borderId="24" xfId="60" applyNumberFormat="1" applyFont="1" applyFill="1" applyBorder="1" applyAlignment="1" applyProtection="1">
      <alignment vertical="center"/>
      <protection/>
    </xf>
    <xf numFmtId="193" fontId="16" fillId="0" borderId="24" xfId="0" applyNumberFormat="1" applyFont="1" applyFill="1" applyBorder="1" applyAlignment="1" applyProtection="1">
      <alignment vertical="center"/>
      <protection/>
    </xf>
    <xf numFmtId="0" fontId="16" fillId="0" borderId="23" xfId="0" applyFont="1" applyFill="1" applyBorder="1" applyAlignment="1" applyProtection="1">
      <alignment horizontal="left" vertical="center"/>
      <protection locked="0"/>
    </xf>
    <xf numFmtId="0" fontId="16" fillId="0" borderId="23" xfId="57" applyFont="1" applyFill="1" applyBorder="1" applyAlignment="1" applyProtection="1">
      <alignment horizontal="left" vertical="center"/>
      <protection/>
    </xf>
    <xf numFmtId="193" fontId="16" fillId="0" borderId="24" xfId="57" applyNumberFormat="1" applyFont="1" applyFill="1" applyBorder="1" applyAlignment="1" applyProtection="1">
      <alignment vertical="center"/>
      <protection/>
    </xf>
    <xf numFmtId="193" fontId="16" fillId="0" borderId="24" xfId="0" applyNumberFormat="1" applyFont="1" applyFill="1" applyBorder="1" applyAlignment="1">
      <alignment vertical="center"/>
    </xf>
    <xf numFmtId="193" fontId="16" fillId="0" borderId="24" xfId="42" applyNumberFormat="1" applyFont="1" applyFill="1" applyBorder="1" applyAlignment="1" applyProtection="1">
      <alignment vertical="center"/>
      <protection locked="0"/>
    </xf>
    <xf numFmtId="49" fontId="16" fillId="0" borderId="23" xfId="0" applyNumberFormat="1" applyFont="1" applyFill="1" applyBorder="1" applyAlignment="1" applyProtection="1">
      <alignment horizontal="left" vertical="center"/>
      <protection locked="0"/>
    </xf>
    <xf numFmtId="0" fontId="16" fillId="0" borderId="23" xfId="0" applyNumberFormat="1" applyFont="1" applyFill="1" applyBorder="1" applyAlignment="1">
      <alignment horizontal="left" vertical="center"/>
    </xf>
    <xf numFmtId="0" fontId="16" fillId="0" borderId="25" xfId="0" applyFont="1" applyFill="1" applyBorder="1" applyAlignment="1">
      <alignment horizontal="left" vertical="center"/>
    </xf>
    <xf numFmtId="190" fontId="16" fillId="0" borderId="26" xfId="0" applyNumberFormat="1" applyFont="1" applyFill="1" applyBorder="1" applyAlignment="1">
      <alignment horizontal="center" vertical="center"/>
    </xf>
    <xf numFmtId="14" fontId="16" fillId="0" borderId="26" xfId="0" applyNumberFormat="1" applyFont="1" applyFill="1" applyBorder="1" applyAlignment="1">
      <alignment horizontal="left" vertical="center"/>
    </xf>
    <xf numFmtId="0" fontId="16" fillId="0" borderId="26" xfId="0" applyFont="1" applyFill="1" applyBorder="1" applyAlignment="1">
      <alignment horizontal="center" vertical="center"/>
    </xf>
    <xf numFmtId="185" fontId="16" fillId="0" borderId="26" xfId="42" applyNumberFormat="1" applyFont="1" applyFill="1" applyBorder="1" applyAlignment="1">
      <alignment horizontal="right" vertical="center"/>
    </xf>
    <xf numFmtId="196" fontId="16" fillId="0" borderId="26" xfId="42" applyNumberFormat="1" applyFont="1" applyFill="1" applyBorder="1" applyAlignment="1">
      <alignment horizontal="right" vertical="center"/>
    </xf>
    <xf numFmtId="185" fontId="26" fillId="0" borderId="26" xfId="42" applyNumberFormat="1" applyFont="1" applyFill="1" applyBorder="1" applyAlignment="1">
      <alignment horizontal="right" vertical="center"/>
    </xf>
    <xf numFmtId="196" fontId="26" fillId="0" borderId="26" xfId="42" applyNumberFormat="1" applyFont="1" applyFill="1" applyBorder="1" applyAlignment="1">
      <alignment horizontal="right" vertical="center"/>
    </xf>
    <xf numFmtId="196" fontId="16" fillId="0" borderId="26" xfId="60" applyNumberFormat="1" applyFont="1" applyFill="1" applyBorder="1" applyAlignment="1" applyProtection="1">
      <alignment horizontal="right" vertical="center"/>
      <protection/>
    </xf>
    <xf numFmtId="193" fontId="16" fillId="0" borderId="26" xfId="60" applyNumberFormat="1" applyFont="1" applyFill="1" applyBorder="1" applyAlignment="1" applyProtection="1">
      <alignment vertical="center"/>
      <protection/>
    </xf>
    <xf numFmtId="185" fontId="27" fillId="0" borderId="26" xfId="42" applyNumberFormat="1" applyFont="1" applyFill="1" applyBorder="1" applyAlignment="1">
      <alignment horizontal="right" vertical="center"/>
    </xf>
    <xf numFmtId="192" fontId="16" fillId="0" borderId="26" xfId="60" applyNumberFormat="1" applyFont="1" applyFill="1" applyBorder="1" applyAlignment="1" applyProtection="1">
      <alignment vertical="center"/>
      <protection/>
    </xf>
    <xf numFmtId="193" fontId="16" fillId="0" borderId="27" xfId="60" applyNumberFormat="1" applyFont="1" applyFill="1" applyBorder="1" applyAlignment="1" applyProtection="1">
      <alignment vertical="center"/>
      <protection/>
    </xf>
    <xf numFmtId="0" fontId="16" fillId="0" borderId="28" xfId="0" applyFont="1" applyFill="1" applyBorder="1" applyAlignment="1" applyProtection="1">
      <alignment horizontal="left" vertical="center"/>
      <protection locked="0"/>
    </xf>
    <xf numFmtId="190" fontId="16" fillId="0" borderId="16" xfId="0" applyNumberFormat="1" applyFont="1" applyFill="1" applyBorder="1" applyAlignment="1" applyProtection="1">
      <alignment horizontal="center" vertical="center"/>
      <protection locked="0"/>
    </xf>
    <xf numFmtId="0" fontId="16" fillId="0" borderId="16" xfId="0" applyFont="1" applyFill="1" applyBorder="1" applyAlignment="1" applyProtection="1">
      <alignment horizontal="left" vertical="center"/>
      <protection locked="0"/>
    </xf>
    <xf numFmtId="0" fontId="16" fillId="0" borderId="16" xfId="0" applyFont="1" applyFill="1" applyBorder="1" applyAlignment="1" applyProtection="1">
      <alignment horizontal="center" vertical="center"/>
      <protection locked="0"/>
    </xf>
    <xf numFmtId="185" fontId="16" fillId="0" borderId="16" xfId="42" applyNumberFormat="1" applyFont="1" applyFill="1" applyBorder="1" applyAlignment="1" applyProtection="1">
      <alignment horizontal="right" vertical="center"/>
      <protection locked="0"/>
    </xf>
    <xf numFmtId="196" fontId="16" fillId="0" borderId="16" xfId="42" applyNumberFormat="1" applyFont="1" applyFill="1" applyBorder="1" applyAlignment="1" applyProtection="1">
      <alignment horizontal="right" vertical="center"/>
      <protection locked="0"/>
    </xf>
    <xf numFmtId="185" fontId="26" fillId="0" borderId="16" xfId="42" applyNumberFormat="1" applyFont="1" applyFill="1" applyBorder="1" applyAlignment="1" applyProtection="1">
      <alignment horizontal="right" vertical="center"/>
      <protection/>
    </xf>
    <xf numFmtId="196" fontId="26" fillId="0" borderId="16" xfId="42" applyNumberFormat="1" applyFont="1" applyFill="1" applyBorder="1" applyAlignment="1" applyProtection="1">
      <alignment horizontal="right" vertical="center"/>
      <protection/>
    </xf>
    <xf numFmtId="196" fontId="16" fillId="0" borderId="16" xfId="60" applyNumberFormat="1" applyFont="1" applyFill="1" applyBorder="1" applyAlignment="1" applyProtection="1">
      <alignment horizontal="right" vertical="center"/>
      <protection/>
    </xf>
    <xf numFmtId="193" fontId="16" fillId="0" borderId="16" xfId="60" applyNumberFormat="1" applyFont="1" applyFill="1" applyBorder="1" applyAlignment="1" applyProtection="1">
      <alignment vertical="center"/>
      <protection/>
    </xf>
    <xf numFmtId="192" fontId="16" fillId="0" borderId="16" xfId="60" applyNumberFormat="1" applyFont="1" applyFill="1" applyBorder="1" applyAlignment="1" applyProtection="1">
      <alignment vertical="center"/>
      <protection/>
    </xf>
    <xf numFmtId="185" fontId="16" fillId="0" borderId="16" xfId="42" applyNumberFormat="1" applyFont="1" applyFill="1" applyBorder="1" applyAlignment="1" applyProtection="1">
      <alignment horizontal="right" vertical="center"/>
      <protection/>
    </xf>
    <xf numFmtId="196" fontId="16" fillId="0" borderId="16" xfId="0" applyNumberFormat="1" applyFont="1" applyFill="1" applyBorder="1" applyAlignment="1">
      <alignment horizontal="right" vertical="center"/>
    </xf>
    <xf numFmtId="193" fontId="16" fillId="0" borderId="29" xfId="60" applyNumberFormat="1" applyFont="1" applyFill="1" applyBorder="1" applyAlignment="1" applyProtection="1">
      <alignment vertical="center"/>
      <protection/>
    </xf>
    <xf numFmtId="0" fontId="16" fillId="0" borderId="30" xfId="0" applyFont="1" applyFill="1" applyBorder="1" applyAlignment="1">
      <alignment horizontal="left" vertical="center"/>
    </xf>
    <xf numFmtId="190" fontId="16" fillId="0" borderId="19" xfId="0" applyNumberFormat="1" applyFont="1" applyFill="1" applyBorder="1" applyAlignment="1" applyProtection="1">
      <alignment horizontal="center" vertical="center"/>
      <protection locked="0"/>
    </xf>
    <xf numFmtId="0" fontId="16" fillId="0" borderId="19" xfId="0" applyFont="1" applyFill="1" applyBorder="1" applyAlignment="1">
      <alignment horizontal="left" vertical="center"/>
    </xf>
    <xf numFmtId="0" fontId="16" fillId="0" borderId="19" xfId="0" applyFont="1" applyFill="1" applyBorder="1" applyAlignment="1">
      <alignment horizontal="center" vertical="center"/>
    </xf>
    <xf numFmtId="185" fontId="16" fillId="0" borderId="19" xfId="42" applyNumberFormat="1" applyFont="1" applyFill="1" applyBorder="1" applyAlignment="1">
      <alignment horizontal="right" vertical="center"/>
    </xf>
    <xf numFmtId="196" fontId="16" fillId="0" borderId="19" xfId="42" applyNumberFormat="1" applyFont="1" applyFill="1" applyBorder="1" applyAlignment="1">
      <alignment horizontal="right" vertical="center"/>
    </xf>
    <xf numFmtId="185" fontId="26" fillId="0" borderId="19" xfId="42" applyNumberFormat="1" applyFont="1" applyFill="1" applyBorder="1" applyAlignment="1">
      <alignment horizontal="right" vertical="center"/>
    </xf>
    <xf numFmtId="196" fontId="26" fillId="0" borderId="19" xfId="42" applyNumberFormat="1" applyFont="1" applyFill="1" applyBorder="1" applyAlignment="1">
      <alignment horizontal="right" vertical="center"/>
    </xf>
    <xf numFmtId="196" fontId="16" fillId="0" borderId="19" xfId="0" applyNumberFormat="1" applyFont="1" applyFill="1" applyBorder="1" applyAlignment="1" applyProtection="1">
      <alignment horizontal="right" vertical="center"/>
      <protection/>
    </xf>
    <xf numFmtId="193" fontId="16" fillId="0" borderId="19" xfId="0" applyNumberFormat="1" applyFont="1" applyFill="1" applyBorder="1" applyAlignment="1" applyProtection="1">
      <alignment vertical="center"/>
      <protection/>
    </xf>
    <xf numFmtId="192" fontId="16" fillId="0" borderId="19" xfId="60" applyNumberFormat="1" applyFont="1" applyFill="1" applyBorder="1" applyAlignment="1" applyProtection="1">
      <alignment vertical="center"/>
      <protection/>
    </xf>
    <xf numFmtId="193" fontId="16" fillId="0" borderId="31" xfId="0" applyNumberFormat="1" applyFont="1" applyFill="1" applyBorder="1" applyAlignment="1" applyProtection="1">
      <alignment vertical="center"/>
      <protection/>
    </xf>
    <xf numFmtId="0" fontId="16" fillId="0" borderId="26" xfId="0" applyFont="1" applyFill="1" applyBorder="1" applyAlignment="1">
      <alignment horizontal="left" vertical="center"/>
    </xf>
    <xf numFmtId="196" fontId="16" fillId="0" borderId="26" xfId="0" applyNumberFormat="1" applyFont="1" applyFill="1" applyBorder="1" applyAlignment="1" applyProtection="1">
      <alignment horizontal="right" vertical="center"/>
      <protection/>
    </xf>
    <xf numFmtId="193" fontId="16" fillId="0" borderId="26" xfId="0" applyNumberFormat="1" applyFont="1" applyFill="1" applyBorder="1" applyAlignment="1" applyProtection="1">
      <alignment vertical="center"/>
      <protection/>
    </xf>
    <xf numFmtId="185" fontId="16" fillId="0" borderId="26" xfId="0" applyNumberFormat="1" applyFont="1" applyFill="1" applyBorder="1" applyAlignment="1">
      <alignment horizontal="right" vertical="center"/>
    </xf>
    <xf numFmtId="196" fontId="16" fillId="0" borderId="26" xfId="0" applyNumberFormat="1" applyFont="1" applyFill="1" applyBorder="1" applyAlignment="1">
      <alignment horizontal="right" vertical="center"/>
    </xf>
    <xf numFmtId="193" fontId="16" fillId="0" borderId="27" xfId="0" applyNumberFormat="1" applyFont="1" applyFill="1" applyBorder="1" applyAlignment="1" applyProtection="1">
      <alignment vertical="center"/>
      <protection/>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16" xfId="0" applyFont="1" applyFill="1" applyBorder="1" applyAlignment="1">
      <alignment horizontal="center" vertical="center"/>
    </xf>
    <xf numFmtId="0" fontId="23" fillId="33" borderId="16" xfId="0" applyFont="1" applyFill="1" applyBorder="1" applyAlignment="1">
      <alignment horizontal="center" vertical="center"/>
    </xf>
    <xf numFmtId="0" fontId="0" fillId="33" borderId="16" xfId="0" applyFill="1"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Fill="1" applyAlignment="1">
      <alignment horizontal="right" vertical="center" wrapText="1"/>
    </xf>
    <xf numFmtId="0" fontId="16" fillId="0" borderId="0" xfId="0" applyFont="1" applyFill="1" applyAlignment="1">
      <alignment horizontal="right" vertical="center" wrapText="1"/>
    </xf>
    <xf numFmtId="0" fontId="11" fillId="0" borderId="0" xfId="0" applyFont="1" applyFill="1" applyBorder="1" applyAlignment="1" applyProtection="1">
      <alignment horizontal="right" vertical="center" wrapText="1"/>
      <protection locked="0"/>
    </xf>
    <xf numFmtId="193" fontId="8" fillId="0" borderId="0" xfId="0" applyNumberFormat="1" applyFont="1" applyFill="1" applyBorder="1" applyAlignment="1" applyProtection="1">
      <alignment horizontal="right" vertical="center" wrapText="1"/>
      <protection locked="0"/>
    </xf>
    <xf numFmtId="0" fontId="24" fillId="33" borderId="0" xfId="0" applyFont="1" applyFill="1" applyBorder="1" applyAlignment="1" applyProtection="1">
      <alignment horizontal="center" vertical="center"/>
      <protection/>
    </xf>
    <xf numFmtId="0" fontId="0" fillId="33" borderId="0" xfId="0" applyFill="1" applyAlignment="1">
      <alignment/>
    </xf>
    <xf numFmtId="185" fontId="17" fillId="0" borderId="32" xfId="0" applyNumberFormat="1" applyFont="1" applyFill="1" applyBorder="1" applyAlignment="1" applyProtection="1">
      <alignment horizontal="center" vertical="center" wrapText="1"/>
      <protection/>
    </xf>
    <xf numFmtId="0" fontId="17" fillId="0" borderId="32"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193" fontId="17" fillId="0" borderId="32" xfId="0" applyNumberFormat="1" applyFont="1" applyFill="1" applyBorder="1" applyAlignment="1" applyProtection="1">
      <alignment horizontal="center" vertical="center" wrapText="1"/>
      <protection/>
    </xf>
    <xf numFmtId="193" fontId="17" fillId="0" borderId="33" xfId="0" applyNumberFormat="1" applyFont="1" applyFill="1" applyBorder="1" applyAlignment="1" applyProtection="1">
      <alignment horizontal="center" vertical="center" wrapText="1"/>
      <protection/>
    </xf>
    <xf numFmtId="171" fontId="17" fillId="0" borderId="32" xfId="42" applyFont="1" applyFill="1" applyBorder="1" applyAlignment="1" applyProtection="1">
      <alignment horizontal="center" vertical="center"/>
      <protection/>
    </xf>
    <xf numFmtId="171" fontId="17" fillId="0" borderId="12" xfId="42" applyFont="1" applyFill="1" applyBorder="1" applyAlignment="1" applyProtection="1">
      <alignment horizontal="center" vertical="center"/>
      <protection/>
    </xf>
    <xf numFmtId="190" fontId="17" fillId="0" borderId="32" xfId="0" applyNumberFormat="1" applyFont="1" applyFill="1" applyBorder="1" applyAlignment="1" applyProtection="1">
      <alignment horizontal="center" vertical="center" wrapText="1"/>
      <protection/>
    </xf>
    <xf numFmtId="190" fontId="17" fillId="0" borderId="12" xfId="0" applyNumberFormat="1"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0" fontId="0" fillId="0" borderId="0" xfId="0" applyAlignment="1">
      <alignment/>
    </xf>
    <xf numFmtId="171" fontId="17" fillId="0" borderId="34" xfId="42" applyFont="1" applyFill="1" applyBorder="1" applyAlignment="1" applyProtection="1">
      <alignment horizontal="center" vertical="center"/>
      <protection/>
    </xf>
    <xf numFmtId="171" fontId="17" fillId="0" borderId="35" xfId="42" applyFont="1" applyFill="1" applyBorder="1" applyAlignment="1" applyProtection="1">
      <alignment horizontal="center" vertical="center"/>
      <protection/>
    </xf>
    <xf numFmtId="0" fontId="22" fillId="33" borderId="16" xfId="0" applyFont="1" applyFill="1" applyBorder="1" applyAlignment="1">
      <alignment horizontal="right" vertical="center"/>
    </xf>
    <xf numFmtId="0" fontId="16" fillId="0" borderId="0" xfId="0" applyFont="1" applyAlignment="1">
      <alignment horizontal="right" vertical="center" wrapText="1"/>
    </xf>
    <xf numFmtId="0" fontId="0" fillId="0" borderId="0" xfId="0" applyAlignment="1">
      <alignment horizontal="right" vertical="center" wrapText="1"/>
    </xf>
    <xf numFmtId="193" fontId="8" fillId="0" borderId="0" xfId="0" applyNumberFormat="1" applyFont="1" applyBorder="1" applyAlignment="1" applyProtection="1">
      <alignment horizontal="righ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8404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6068675" y="0"/>
          <a:ext cx="27432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821400"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659100" y="390525"/>
          <a:ext cx="3000375"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02
</a:t>
          </a:r>
          <a:r>
            <a:rPr lang="en-US" cap="none" sz="1600" b="0" i="0" u="none" baseline="0">
              <a:solidFill>
                <a:srgbClr val="FFFFFF"/>
              </a:solidFill>
              <a:latin typeface="Impact"/>
              <a:ea typeface="Impact"/>
              <a:cs typeface="Impact"/>
            </a:rPr>
            <a:t>04-06 JAN'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8016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8010525" y="0"/>
          <a:ext cx="26098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101441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877175" y="0"/>
          <a:ext cx="22383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1013460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7"/>
        <xdr:cNvSpPr txBox="1">
          <a:spLocks noChangeArrowheads="1"/>
        </xdr:cNvSpPr>
      </xdr:nvSpPr>
      <xdr:spPr>
        <a:xfrm>
          <a:off x="8220075" y="409575"/>
          <a:ext cx="180022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101441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877175" y="0"/>
          <a:ext cx="22383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10134600" cy="1038225"/>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8267700" y="390525"/>
          <a:ext cx="179070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02
</a:t>
          </a:r>
          <a:r>
            <a:rPr lang="en-US" cap="none" sz="1200" b="0" i="0" u="none" baseline="0">
              <a:solidFill>
                <a:srgbClr val="FFFFFF"/>
              </a:solidFill>
              <a:latin typeface="Impact"/>
              <a:ea typeface="Impact"/>
              <a:cs typeface="Impact"/>
            </a:rPr>
            <a:t>04-06 JAN'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77"/>
  <sheetViews>
    <sheetView tabSelected="1" zoomScale="60" zoomScaleNormal="60" zoomScalePageLayoutView="0" workbookViewId="0" topLeftCell="B1">
      <selection activeCell="B3" sqref="B3:B4"/>
    </sheetView>
  </sheetViews>
  <sheetFormatPr defaultColWidth="39.8515625" defaultRowHeight="12.75"/>
  <cols>
    <col min="1" max="1" width="4.7109375" style="104" bestFit="1" customWidth="1"/>
    <col min="2" max="2" width="31.00390625" style="105" bestFit="1" customWidth="1"/>
    <col min="3" max="3" width="10.00390625" style="106" bestFit="1" customWidth="1"/>
    <col min="4" max="4" width="13.8515625" style="107" bestFit="1" customWidth="1"/>
    <col min="5" max="5" width="17.28125" style="107" bestFit="1" customWidth="1"/>
    <col min="6" max="6" width="7.421875" style="101" bestFit="1" customWidth="1"/>
    <col min="7" max="7" width="8.7109375" style="101" bestFit="1" customWidth="1"/>
    <col min="8" max="8" width="11.421875" style="101" customWidth="1"/>
    <col min="9" max="9" width="14.7109375" style="102" bestFit="1" customWidth="1"/>
    <col min="10" max="10" width="10.140625" style="103" bestFit="1" customWidth="1"/>
    <col min="11" max="11" width="14.7109375" style="102" bestFit="1" customWidth="1"/>
    <col min="12" max="12" width="10.140625" style="103" bestFit="1" customWidth="1"/>
    <col min="13" max="13" width="12.7109375" style="102" bestFit="1" customWidth="1"/>
    <col min="14" max="14" width="10.140625" style="103" bestFit="1" customWidth="1"/>
    <col min="15" max="15" width="16.57421875" style="72" bestFit="1" customWidth="1"/>
    <col min="16" max="16" width="12.421875" style="109" bestFit="1" customWidth="1"/>
    <col min="17" max="17" width="10.57421875" style="103" bestFit="1" customWidth="1"/>
    <col min="18" max="18" width="7.7109375" style="110" bestFit="1" customWidth="1"/>
    <col min="19" max="19" width="14.7109375" style="111" bestFit="1" customWidth="1"/>
    <col min="20" max="20" width="10.28125" style="107" bestFit="1" customWidth="1"/>
    <col min="21" max="21" width="14.57421875" style="102" bestFit="1" customWidth="1"/>
    <col min="22" max="22" width="11.140625" style="103" bestFit="1" customWidth="1"/>
    <col min="23" max="23" width="7.57421875" style="110" bestFit="1" customWidth="1"/>
    <col min="24" max="24" width="39.8515625" style="108" customWidth="1"/>
    <col min="25" max="27" width="39.8515625" style="107" customWidth="1"/>
    <col min="28" max="28" width="2.140625" style="107" bestFit="1" customWidth="1"/>
    <col min="29" max="16384" width="39.8515625" style="107" customWidth="1"/>
  </cols>
  <sheetData>
    <row r="1" spans="1:23" s="10" customFormat="1" ht="99" customHeight="1">
      <c r="A1" s="28"/>
      <c r="B1" s="64"/>
      <c r="C1" s="26"/>
      <c r="D1" s="82"/>
      <c r="E1" s="82"/>
      <c r="F1" s="24"/>
      <c r="G1" s="24"/>
      <c r="H1" s="24"/>
      <c r="I1" s="23"/>
      <c r="J1" s="22"/>
      <c r="K1" s="69"/>
      <c r="L1" s="21"/>
      <c r="M1" s="19"/>
      <c r="N1" s="18"/>
      <c r="O1" s="78"/>
      <c r="P1" s="79"/>
      <c r="Q1" s="75"/>
      <c r="R1" s="77"/>
      <c r="S1" s="73"/>
      <c r="U1" s="73"/>
      <c r="V1" s="75"/>
      <c r="W1" s="77"/>
    </row>
    <row r="2" spans="1:23" s="2" customFormat="1" ht="27.75" thickBot="1">
      <c r="A2" s="249" t="s">
        <v>16</v>
      </c>
      <c r="B2" s="250"/>
      <c r="C2" s="250"/>
      <c r="D2" s="250"/>
      <c r="E2" s="250"/>
      <c r="F2" s="250"/>
      <c r="G2" s="250"/>
      <c r="H2" s="250"/>
      <c r="I2" s="250"/>
      <c r="J2" s="250"/>
      <c r="K2" s="250"/>
      <c r="L2" s="250"/>
      <c r="M2" s="250"/>
      <c r="N2" s="250"/>
      <c r="O2" s="250"/>
      <c r="P2" s="250"/>
      <c r="Q2" s="250"/>
      <c r="R2" s="250"/>
      <c r="S2" s="250"/>
      <c r="T2" s="250"/>
      <c r="U2" s="250"/>
      <c r="V2" s="250"/>
      <c r="W2" s="250"/>
    </row>
    <row r="3" spans="1:23" s="91" customFormat="1" ht="20.25" customHeight="1">
      <c r="A3" s="90"/>
      <c r="B3" s="256" t="s">
        <v>22</v>
      </c>
      <c r="C3" s="258" t="s">
        <v>59</v>
      </c>
      <c r="D3" s="252" t="s">
        <v>50</v>
      </c>
      <c r="E3" s="252" t="s">
        <v>38</v>
      </c>
      <c r="F3" s="252" t="s">
        <v>60</v>
      </c>
      <c r="G3" s="252" t="s">
        <v>61</v>
      </c>
      <c r="H3" s="252" t="s">
        <v>62</v>
      </c>
      <c r="I3" s="251" t="s">
        <v>51</v>
      </c>
      <c r="J3" s="251"/>
      <c r="K3" s="251" t="s">
        <v>52</v>
      </c>
      <c r="L3" s="251"/>
      <c r="M3" s="251" t="s">
        <v>53</v>
      </c>
      <c r="N3" s="251"/>
      <c r="O3" s="254" t="s">
        <v>63</v>
      </c>
      <c r="P3" s="254"/>
      <c r="Q3" s="254"/>
      <c r="R3" s="254"/>
      <c r="S3" s="251" t="s">
        <v>49</v>
      </c>
      <c r="T3" s="251"/>
      <c r="U3" s="254" t="s">
        <v>23</v>
      </c>
      <c r="V3" s="254"/>
      <c r="W3" s="255"/>
    </row>
    <row r="4" spans="1:23" s="91" customFormat="1" ht="52.5" customHeight="1" thickBot="1">
      <c r="A4" s="92"/>
      <c r="B4" s="257"/>
      <c r="C4" s="259"/>
      <c r="D4" s="260"/>
      <c r="E4" s="260"/>
      <c r="F4" s="253"/>
      <c r="G4" s="253"/>
      <c r="H4" s="253"/>
      <c r="I4" s="85" t="s">
        <v>58</v>
      </c>
      <c r="J4" s="86" t="s">
        <v>55</v>
      </c>
      <c r="K4" s="85" t="s">
        <v>58</v>
      </c>
      <c r="L4" s="86" t="s">
        <v>55</v>
      </c>
      <c r="M4" s="85" t="s">
        <v>58</v>
      </c>
      <c r="N4" s="86" t="s">
        <v>55</v>
      </c>
      <c r="O4" s="85" t="s">
        <v>58</v>
      </c>
      <c r="P4" s="86" t="s">
        <v>55</v>
      </c>
      <c r="Q4" s="86" t="s">
        <v>24</v>
      </c>
      <c r="R4" s="87" t="s">
        <v>25</v>
      </c>
      <c r="S4" s="85" t="s">
        <v>58</v>
      </c>
      <c r="T4" s="89" t="s">
        <v>54</v>
      </c>
      <c r="U4" s="85" t="s">
        <v>58</v>
      </c>
      <c r="V4" s="86" t="s">
        <v>55</v>
      </c>
      <c r="W4" s="88" t="s">
        <v>25</v>
      </c>
    </row>
    <row r="5" spans="1:23" s="91" customFormat="1" ht="14.25">
      <c r="A5" s="113">
        <v>1</v>
      </c>
      <c r="B5" s="171" t="s">
        <v>94</v>
      </c>
      <c r="C5" s="172">
        <v>39430</v>
      </c>
      <c r="D5" s="173" t="s">
        <v>64</v>
      </c>
      <c r="E5" s="173" t="s">
        <v>95</v>
      </c>
      <c r="F5" s="174">
        <v>137</v>
      </c>
      <c r="G5" s="174">
        <v>185</v>
      </c>
      <c r="H5" s="174">
        <v>1</v>
      </c>
      <c r="I5" s="175">
        <v>214231</v>
      </c>
      <c r="J5" s="176">
        <v>22073</v>
      </c>
      <c r="K5" s="175">
        <v>383762</v>
      </c>
      <c r="L5" s="176">
        <v>38764</v>
      </c>
      <c r="M5" s="175">
        <v>383479</v>
      </c>
      <c r="N5" s="176">
        <v>39648</v>
      </c>
      <c r="O5" s="177">
        <f>+M5+K5+I5</f>
        <v>981472</v>
      </c>
      <c r="P5" s="178">
        <f>+N5+L5+J5</f>
        <v>100485</v>
      </c>
      <c r="Q5" s="179">
        <f>IF(O5&lt;&gt;0,P5/G5,"")</f>
        <v>543.1621621621622</v>
      </c>
      <c r="R5" s="180">
        <f>IF(O5&lt;&gt;0,O5/P5,"")</f>
        <v>9.767348360451809</v>
      </c>
      <c r="S5" s="181"/>
      <c r="T5" s="182">
        <f aca="true" t="shared" si="0" ref="T5:T36">IF(S5&lt;&gt;0,-(S5-O5)/S5,"")</f>
      </c>
      <c r="U5" s="175">
        <v>981472</v>
      </c>
      <c r="V5" s="176">
        <v>100485</v>
      </c>
      <c r="W5" s="183">
        <f>IF(U5&lt;&gt;0,U5/V5,"")</f>
        <v>9.767348360451809</v>
      </c>
    </row>
    <row r="6" spans="1:23" s="91" customFormat="1" ht="14.25">
      <c r="A6" s="113">
        <v>2</v>
      </c>
      <c r="B6" s="184" t="s">
        <v>66</v>
      </c>
      <c r="C6" s="127">
        <v>39430</v>
      </c>
      <c r="D6" s="137" t="s">
        <v>64</v>
      </c>
      <c r="E6" s="137" t="s">
        <v>42</v>
      </c>
      <c r="F6" s="128">
        <v>242</v>
      </c>
      <c r="G6" s="128">
        <v>275</v>
      </c>
      <c r="H6" s="128">
        <v>4</v>
      </c>
      <c r="I6" s="129">
        <v>155238</v>
      </c>
      <c r="J6" s="130">
        <v>19552</v>
      </c>
      <c r="K6" s="129">
        <v>326391</v>
      </c>
      <c r="L6" s="130">
        <v>38461</v>
      </c>
      <c r="M6" s="129">
        <v>401074</v>
      </c>
      <c r="N6" s="130">
        <v>47045</v>
      </c>
      <c r="O6" s="131">
        <f>+M6+K6+I6</f>
        <v>882703</v>
      </c>
      <c r="P6" s="132">
        <f>+N6+L6+J6</f>
        <v>105058</v>
      </c>
      <c r="Q6" s="133">
        <f>IF(O6&lt;&gt;0,P6/G6,"")</f>
        <v>382.0290909090909</v>
      </c>
      <c r="R6" s="134">
        <f>IF(O6&lt;&gt;0,O6/P6,"")</f>
        <v>8.40205410344762</v>
      </c>
      <c r="S6" s="135">
        <v>1496256</v>
      </c>
      <c r="T6" s="136">
        <f t="shared" si="0"/>
        <v>-0.4100588401984687</v>
      </c>
      <c r="U6" s="129">
        <v>12519114</v>
      </c>
      <c r="V6" s="130">
        <v>1593049</v>
      </c>
      <c r="W6" s="185">
        <f>IF(U6&lt;&gt;0,U6/V6,"")</f>
        <v>7.858586898456984</v>
      </c>
    </row>
    <row r="7" spans="1:24" s="6" customFormat="1" ht="18">
      <c r="A7" s="121">
        <v>3</v>
      </c>
      <c r="B7" s="221" t="s">
        <v>67</v>
      </c>
      <c r="C7" s="222">
        <v>39437</v>
      </c>
      <c r="D7" s="223" t="s">
        <v>19</v>
      </c>
      <c r="E7" s="223" t="s">
        <v>68</v>
      </c>
      <c r="F7" s="224">
        <v>156</v>
      </c>
      <c r="G7" s="224">
        <v>156</v>
      </c>
      <c r="H7" s="224">
        <v>3</v>
      </c>
      <c r="I7" s="225">
        <v>70588.5</v>
      </c>
      <c r="J7" s="226">
        <v>9129</v>
      </c>
      <c r="K7" s="225">
        <v>164094.5</v>
      </c>
      <c r="L7" s="226">
        <v>20124</v>
      </c>
      <c r="M7" s="225">
        <v>205292</v>
      </c>
      <c r="N7" s="226">
        <v>25179</v>
      </c>
      <c r="O7" s="227">
        <f>SUM(I7+K7+M7)</f>
        <v>439975</v>
      </c>
      <c r="P7" s="228">
        <f>SUM(J7+L7+N7)</f>
        <v>54432</v>
      </c>
      <c r="Q7" s="229">
        <f>P7/G7</f>
        <v>348.9230769230769</v>
      </c>
      <c r="R7" s="230">
        <f>O7/P7</f>
        <v>8.083021017048795</v>
      </c>
      <c r="S7" s="225">
        <v>585380.5</v>
      </c>
      <c r="T7" s="231">
        <f t="shared" si="0"/>
        <v>-0.24839484745392099</v>
      </c>
      <c r="U7" s="225">
        <v>3432681.5</v>
      </c>
      <c r="V7" s="226">
        <v>460328</v>
      </c>
      <c r="W7" s="232">
        <f>U7/V7</f>
        <v>7.4570338975686905</v>
      </c>
      <c r="X7" s="7"/>
    </row>
    <row r="8" spans="1:24" s="6" customFormat="1" ht="18">
      <c r="A8" s="120">
        <v>4</v>
      </c>
      <c r="B8" s="207" t="s">
        <v>0</v>
      </c>
      <c r="C8" s="208">
        <v>39402</v>
      </c>
      <c r="D8" s="209" t="s">
        <v>21</v>
      </c>
      <c r="E8" s="209" t="s">
        <v>1</v>
      </c>
      <c r="F8" s="210">
        <v>165</v>
      </c>
      <c r="G8" s="210">
        <v>165</v>
      </c>
      <c r="H8" s="210">
        <v>8</v>
      </c>
      <c r="I8" s="211">
        <v>60794</v>
      </c>
      <c r="J8" s="212">
        <v>8718</v>
      </c>
      <c r="K8" s="211">
        <v>133715</v>
      </c>
      <c r="L8" s="212">
        <v>17622</v>
      </c>
      <c r="M8" s="211">
        <v>174067</v>
      </c>
      <c r="N8" s="212">
        <v>22372</v>
      </c>
      <c r="O8" s="213">
        <f>I8+K8+M8</f>
        <v>368576</v>
      </c>
      <c r="P8" s="214">
        <f>J8+L8+N8</f>
        <v>48712</v>
      </c>
      <c r="Q8" s="215">
        <f>IF(O8&lt;&gt;0,P8/G8,"")</f>
        <v>295.22424242424245</v>
      </c>
      <c r="R8" s="216">
        <f>IF(O8&lt;&gt;0,O8/P8,"")</f>
        <v>7.566431269502381</v>
      </c>
      <c r="S8" s="211">
        <v>532690</v>
      </c>
      <c r="T8" s="217">
        <f t="shared" si="0"/>
        <v>-0.30808537798719704</v>
      </c>
      <c r="U8" s="218">
        <f>2138494+2493577.5+2571755+1985535.5+1113022+1444168.5+989643+368576</f>
        <v>13104771.5</v>
      </c>
      <c r="V8" s="219">
        <f>271934+322135+339926+262189+150199+208899+146862+48712</f>
        <v>1750856</v>
      </c>
      <c r="W8" s="220">
        <f>IF(U8&lt;&gt;0,U8/V8,"")</f>
        <v>7.484779730600346</v>
      </c>
      <c r="X8" s="7"/>
    </row>
    <row r="9" spans="1:24" s="6" customFormat="1" ht="18">
      <c r="A9" s="113">
        <v>5</v>
      </c>
      <c r="B9" s="184" t="s">
        <v>69</v>
      </c>
      <c r="C9" s="127">
        <v>39430</v>
      </c>
      <c r="D9" s="137" t="s">
        <v>64</v>
      </c>
      <c r="E9" s="137" t="s">
        <v>18</v>
      </c>
      <c r="F9" s="128">
        <v>137</v>
      </c>
      <c r="G9" s="128">
        <v>137</v>
      </c>
      <c r="H9" s="128">
        <v>4</v>
      </c>
      <c r="I9" s="129">
        <v>21134</v>
      </c>
      <c r="J9" s="130">
        <v>3205</v>
      </c>
      <c r="K9" s="129">
        <v>71990</v>
      </c>
      <c r="L9" s="130">
        <v>8755</v>
      </c>
      <c r="M9" s="129">
        <v>99122</v>
      </c>
      <c r="N9" s="130">
        <v>12038</v>
      </c>
      <c r="O9" s="131">
        <f>+M9+K9+I9</f>
        <v>192246</v>
      </c>
      <c r="P9" s="132">
        <f>+N9+L9+J9</f>
        <v>23998</v>
      </c>
      <c r="Q9" s="133">
        <f>IF(O9&lt;&gt;0,P9/G9,"")</f>
        <v>175.16788321167883</v>
      </c>
      <c r="R9" s="134">
        <f>IF(O9&lt;&gt;0,O9/P9,"")</f>
        <v>8.010917576464706</v>
      </c>
      <c r="S9" s="135">
        <v>386069</v>
      </c>
      <c r="T9" s="136">
        <f t="shared" si="0"/>
        <v>-0.5020423810251535</v>
      </c>
      <c r="U9" s="129">
        <v>3060030</v>
      </c>
      <c r="V9" s="130">
        <v>373173</v>
      </c>
      <c r="W9" s="185">
        <f>IF(U9&lt;&gt;0,U9/V9,"")</f>
        <v>8.200030548833919</v>
      </c>
      <c r="X9" s="7"/>
    </row>
    <row r="10" spans="1:25" s="9" customFormat="1" ht="18">
      <c r="A10" s="113">
        <v>6</v>
      </c>
      <c r="B10" s="188" t="s">
        <v>96</v>
      </c>
      <c r="C10" s="150">
        <v>39451</v>
      </c>
      <c r="D10" s="149" t="s">
        <v>41</v>
      </c>
      <c r="E10" s="149" t="s">
        <v>97</v>
      </c>
      <c r="F10" s="151">
        <v>22</v>
      </c>
      <c r="G10" s="152">
        <v>22</v>
      </c>
      <c r="H10" s="153">
        <v>1</v>
      </c>
      <c r="I10" s="154">
        <v>16910.5</v>
      </c>
      <c r="J10" s="155">
        <v>1455</v>
      </c>
      <c r="K10" s="154">
        <v>41658.5</v>
      </c>
      <c r="L10" s="155">
        <v>3487</v>
      </c>
      <c r="M10" s="154">
        <v>50981.5</v>
      </c>
      <c r="N10" s="155">
        <v>4244</v>
      </c>
      <c r="O10" s="156">
        <f>M10+K10+I10</f>
        <v>109550.5</v>
      </c>
      <c r="P10" s="157">
        <f>+J10+L10+N10</f>
        <v>9186</v>
      </c>
      <c r="Q10" s="155">
        <f>P10/G10</f>
        <v>417.54545454545456</v>
      </c>
      <c r="R10" s="158">
        <f>O10/P10</f>
        <v>11.925811016764643</v>
      </c>
      <c r="S10" s="154"/>
      <c r="T10" s="136">
        <f t="shared" si="0"/>
      </c>
      <c r="U10" s="154">
        <v>109550.5</v>
      </c>
      <c r="V10" s="155">
        <v>9186</v>
      </c>
      <c r="W10" s="189">
        <f>U10/V10</f>
        <v>11.925811016764643</v>
      </c>
      <c r="Y10" s="8"/>
    </row>
    <row r="11" spans="1:24" s="10" customFormat="1" ht="18">
      <c r="A11" s="113">
        <v>7</v>
      </c>
      <c r="B11" s="184" t="s">
        <v>98</v>
      </c>
      <c r="C11" s="127">
        <v>39451</v>
      </c>
      <c r="D11" s="126" t="s">
        <v>46</v>
      </c>
      <c r="E11" s="126" t="s">
        <v>99</v>
      </c>
      <c r="F11" s="128">
        <v>25</v>
      </c>
      <c r="G11" s="128">
        <v>25</v>
      </c>
      <c r="H11" s="128">
        <v>1</v>
      </c>
      <c r="I11" s="129">
        <v>16224</v>
      </c>
      <c r="J11" s="130">
        <v>1596</v>
      </c>
      <c r="K11" s="129">
        <v>30033</v>
      </c>
      <c r="L11" s="130">
        <v>2853</v>
      </c>
      <c r="M11" s="129">
        <v>35944.5</v>
      </c>
      <c r="N11" s="130">
        <v>3404</v>
      </c>
      <c r="O11" s="131">
        <f>I11+K11+M11</f>
        <v>82201.5</v>
      </c>
      <c r="P11" s="132">
        <f>J11+L11+N11</f>
        <v>7853</v>
      </c>
      <c r="Q11" s="130">
        <f>+P11/G11</f>
        <v>314.12</v>
      </c>
      <c r="R11" s="159">
        <f>+O11/P11</f>
        <v>10.4675283331211</v>
      </c>
      <c r="S11" s="129"/>
      <c r="T11" s="136">
        <f t="shared" si="0"/>
      </c>
      <c r="U11" s="160">
        <v>82201.5</v>
      </c>
      <c r="V11" s="148">
        <v>7853</v>
      </c>
      <c r="W11" s="190">
        <f>U11/V11</f>
        <v>10.4675283331211</v>
      </c>
      <c r="X11" s="8"/>
    </row>
    <row r="12" spans="1:24" s="10" customFormat="1" ht="18">
      <c r="A12" s="113">
        <v>8</v>
      </c>
      <c r="B12" s="184" t="s">
        <v>70</v>
      </c>
      <c r="C12" s="138">
        <v>39437</v>
      </c>
      <c r="D12" s="137" t="s">
        <v>64</v>
      </c>
      <c r="E12" s="137" t="s">
        <v>65</v>
      </c>
      <c r="F12" s="128">
        <v>105</v>
      </c>
      <c r="G12" s="128">
        <v>105</v>
      </c>
      <c r="H12" s="128">
        <v>3</v>
      </c>
      <c r="I12" s="129">
        <v>7134</v>
      </c>
      <c r="J12" s="130">
        <v>888</v>
      </c>
      <c r="K12" s="129">
        <v>28640</v>
      </c>
      <c r="L12" s="130">
        <v>3297</v>
      </c>
      <c r="M12" s="129">
        <v>31194</v>
      </c>
      <c r="N12" s="130">
        <v>3537</v>
      </c>
      <c r="O12" s="131">
        <f>+M12+K12+I12</f>
        <v>66968</v>
      </c>
      <c r="P12" s="132">
        <f>+N12+L12+J12</f>
        <v>7722</v>
      </c>
      <c r="Q12" s="133">
        <f>IF(O12&lt;&gt;0,P12/G12,"")</f>
        <v>73.54285714285714</v>
      </c>
      <c r="R12" s="134">
        <f>IF(O12&lt;&gt;0,O12/P12,"")</f>
        <v>8.672364672364672</v>
      </c>
      <c r="S12" s="135">
        <v>133742</v>
      </c>
      <c r="T12" s="136">
        <f t="shared" si="0"/>
        <v>-0.49927472297408443</v>
      </c>
      <c r="U12" s="129">
        <v>686645</v>
      </c>
      <c r="V12" s="130">
        <v>77896</v>
      </c>
      <c r="W12" s="185">
        <f>IF(U12&lt;&gt;0,U12/V12,"")</f>
        <v>8.8148942179316</v>
      </c>
      <c r="X12" s="11"/>
    </row>
    <row r="13" spans="1:24" s="10" customFormat="1" ht="18">
      <c r="A13" s="113">
        <v>9</v>
      </c>
      <c r="B13" s="187" t="s">
        <v>100</v>
      </c>
      <c r="C13" s="138">
        <v>39444</v>
      </c>
      <c r="D13" s="161" t="s">
        <v>56</v>
      </c>
      <c r="E13" s="141" t="s">
        <v>42</v>
      </c>
      <c r="F13" s="142">
        <v>60</v>
      </c>
      <c r="G13" s="142">
        <v>60</v>
      </c>
      <c r="H13" s="142">
        <v>2</v>
      </c>
      <c r="I13" s="143">
        <v>11983</v>
      </c>
      <c r="J13" s="144">
        <v>1120</v>
      </c>
      <c r="K13" s="143">
        <v>25259</v>
      </c>
      <c r="L13" s="144">
        <v>2503</v>
      </c>
      <c r="M13" s="143">
        <v>23536</v>
      </c>
      <c r="N13" s="144">
        <v>2323</v>
      </c>
      <c r="O13" s="145">
        <f>+I13+K13+M13</f>
        <v>60778</v>
      </c>
      <c r="P13" s="146">
        <f>+J13+L13+N13</f>
        <v>5946</v>
      </c>
      <c r="Q13" s="133">
        <f>IF(O13&lt;&gt;0,P13/G13,"")</f>
        <v>99.1</v>
      </c>
      <c r="R13" s="134">
        <f>IF(O13&lt;&gt;0,O13/P13,"")</f>
        <v>10.221661621257988</v>
      </c>
      <c r="S13" s="143">
        <v>112970</v>
      </c>
      <c r="T13" s="136">
        <f t="shared" si="0"/>
        <v>-0.46199876073293794</v>
      </c>
      <c r="U13" s="143">
        <v>272206</v>
      </c>
      <c r="V13" s="144">
        <v>28928</v>
      </c>
      <c r="W13" s="191">
        <f>U13/V13</f>
        <v>9.409775995575222</v>
      </c>
      <c r="X13" s="8"/>
    </row>
    <row r="14" spans="1:24" s="10" customFormat="1" ht="18">
      <c r="A14" s="113">
        <v>10</v>
      </c>
      <c r="B14" s="187" t="s">
        <v>7</v>
      </c>
      <c r="C14" s="138">
        <v>39416</v>
      </c>
      <c r="D14" s="161" t="s">
        <v>56</v>
      </c>
      <c r="E14" s="141" t="s">
        <v>57</v>
      </c>
      <c r="F14" s="142">
        <v>123</v>
      </c>
      <c r="G14" s="142">
        <v>22</v>
      </c>
      <c r="H14" s="142">
        <v>6</v>
      </c>
      <c r="I14" s="143">
        <v>10672</v>
      </c>
      <c r="J14" s="144">
        <v>944</v>
      </c>
      <c r="K14" s="143">
        <v>21428</v>
      </c>
      <c r="L14" s="144">
        <v>1842</v>
      </c>
      <c r="M14" s="143">
        <v>23283</v>
      </c>
      <c r="N14" s="144">
        <v>1986</v>
      </c>
      <c r="O14" s="145">
        <f>+I14+K14+M14</f>
        <v>55383</v>
      </c>
      <c r="P14" s="146">
        <f>+J14+L14+N14</f>
        <v>4772</v>
      </c>
      <c r="Q14" s="133">
        <f>IF(O14&lt;&gt;0,P14/G14,"")</f>
        <v>216.9090909090909</v>
      </c>
      <c r="R14" s="134">
        <f>IF(O14&lt;&gt;0,O14/P14,"")</f>
        <v>11.6058256496228</v>
      </c>
      <c r="S14" s="143">
        <v>97926</v>
      </c>
      <c r="T14" s="136">
        <f t="shared" si="0"/>
        <v>-0.43444029164879605</v>
      </c>
      <c r="U14" s="143">
        <v>2898044</v>
      </c>
      <c r="V14" s="144">
        <v>293613</v>
      </c>
      <c r="W14" s="191">
        <f>U14/V14</f>
        <v>9.870285035063162</v>
      </c>
      <c r="X14" s="8"/>
    </row>
    <row r="15" spans="1:24" s="10" customFormat="1" ht="18">
      <c r="A15" s="113">
        <v>11</v>
      </c>
      <c r="B15" s="192" t="s">
        <v>71</v>
      </c>
      <c r="C15" s="138">
        <v>39430</v>
      </c>
      <c r="D15" s="162" t="s">
        <v>14</v>
      </c>
      <c r="E15" s="162" t="s">
        <v>85</v>
      </c>
      <c r="F15" s="163">
        <v>80</v>
      </c>
      <c r="G15" s="163">
        <v>36</v>
      </c>
      <c r="H15" s="163">
        <v>4</v>
      </c>
      <c r="I15" s="164">
        <v>9314</v>
      </c>
      <c r="J15" s="139">
        <v>1524</v>
      </c>
      <c r="K15" s="164">
        <v>17913</v>
      </c>
      <c r="L15" s="139">
        <v>2812</v>
      </c>
      <c r="M15" s="164">
        <v>20801</v>
      </c>
      <c r="N15" s="139">
        <v>3092</v>
      </c>
      <c r="O15" s="165">
        <f>I15+K15+M15</f>
        <v>48028</v>
      </c>
      <c r="P15" s="166">
        <f>J15+L15+N15</f>
        <v>7428</v>
      </c>
      <c r="Q15" s="139">
        <f>+P15/G15</f>
        <v>206.33333333333334</v>
      </c>
      <c r="R15" s="140">
        <f>+O15/P15</f>
        <v>6.46580506192784</v>
      </c>
      <c r="S15" s="164">
        <v>90286</v>
      </c>
      <c r="T15" s="136">
        <f t="shared" si="0"/>
        <v>-0.4680459871962431</v>
      </c>
      <c r="U15" s="164">
        <v>1182799.24</v>
      </c>
      <c r="V15" s="139">
        <v>149070</v>
      </c>
      <c r="W15" s="186">
        <f>U15/V15</f>
        <v>7.934522304957403</v>
      </c>
      <c r="X15" s="8"/>
    </row>
    <row r="16" spans="1:24" s="10" customFormat="1" ht="18">
      <c r="A16" s="113">
        <v>12</v>
      </c>
      <c r="B16" s="184" t="s">
        <v>83</v>
      </c>
      <c r="C16" s="127">
        <v>39444</v>
      </c>
      <c r="D16" s="126" t="s">
        <v>46</v>
      </c>
      <c r="E16" s="126" t="s">
        <v>84</v>
      </c>
      <c r="F16" s="128">
        <v>25</v>
      </c>
      <c r="G16" s="128">
        <v>23</v>
      </c>
      <c r="H16" s="128">
        <v>2</v>
      </c>
      <c r="I16" s="143">
        <v>8457</v>
      </c>
      <c r="J16" s="144">
        <v>787</v>
      </c>
      <c r="K16" s="143">
        <v>18120.5</v>
      </c>
      <c r="L16" s="144">
        <v>1606</v>
      </c>
      <c r="M16" s="143">
        <v>19948</v>
      </c>
      <c r="N16" s="144">
        <v>1793</v>
      </c>
      <c r="O16" s="145">
        <f>I16+K16+M16</f>
        <v>46525.5</v>
      </c>
      <c r="P16" s="146">
        <f>J16+L16+N16</f>
        <v>4186</v>
      </c>
      <c r="Q16" s="130">
        <f>+P16/G16</f>
        <v>182</v>
      </c>
      <c r="R16" s="159">
        <f>+O16/P16</f>
        <v>11.114548494983278</v>
      </c>
      <c r="S16" s="129">
        <v>101207.25</v>
      </c>
      <c r="T16" s="136">
        <f t="shared" si="0"/>
        <v>-0.5402947911340343</v>
      </c>
      <c r="U16" s="160">
        <v>211985.75</v>
      </c>
      <c r="V16" s="148">
        <v>20266</v>
      </c>
      <c r="W16" s="190">
        <f>U16/V16</f>
        <v>10.460167275239318</v>
      </c>
      <c r="X16" s="8"/>
    </row>
    <row r="17" spans="1:24" s="10" customFormat="1" ht="18">
      <c r="A17" s="113">
        <v>13</v>
      </c>
      <c r="B17" s="192" t="s">
        <v>86</v>
      </c>
      <c r="C17" s="138">
        <v>39444</v>
      </c>
      <c r="D17" s="162" t="s">
        <v>87</v>
      </c>
      <c r="E17" s="162" t="s">
        <v>87</v>
      </c>
      <c r="F17" s="167">
        <v>14</v>
      </c>
      <c r="G17" s="167">
        <v>14</v>
      </c>
      <c r="H17" s="167">
        <v>2</v>
      </c>
      <c r="I17" s="143">
        <v>9641</v>
      </c>
      <c r="J17" s="144">
        <v>820</v>
      </c>
      <c r="K17" s="143">
        <v>14286</v>
      </c>
      <c r="L17" s="144">
        <v>1166</v>
      </c>
      <c r="M17" s="143">
        <v>14787</v>
      </c>
      <c r="N17" s="144">
        <v>1204</v>
      </c>
      <c r="O17" s="145">
        <f>+I17+K17+M17</f>
        <v>38714</v>
      </c>
      <c r="P17" s="146">
        <f>+J17+L17+N17</f>
        <v>3190</v>
      </c>
      <c r="Q17" s="130">
        <f>+P17/G17</f>
        <v>227.85714285714286</v>
      </c>
      <c r="R17" s="159">
        <f>+O17/P17</f>
        <v>12.136050156739811</v>
      </c>
      <c r="S17" s="143">
        <v>77895</v>
      </c>
      <c r="T17" s="136">
        <f t="shared" si="0"/>
        <v>-0.5029976250080236</v>
      </c>
      <c r="U17" s="143">
        <v>190173</v>
      </c>
      <c r="V17" s="144">
        <v>17242</v>
      </c>
      <c r="W17" s="185">
        <f>U17/V17</f>
        <v>11.02963693307041</v>
      </c>
      <c r="X17" s="8"/>
    </row>
    <row r="18" spans="1:24" s="10" customFormat="1" ht="18">
      <c r="A18" s="113">
        <v>14</v>
      </c>
      <c r="B18" s="187" t="s">
        <v>82</v>
      </c>
      <c r="C18" s="138">
        <v>39423</v>
      </c>
      <c r="D18" s="141" t="s">
        <v>21</v>
      </c>
      <c r="E18" s="141" t="s">
        <v>44</v>
      </c>
      <c r="F18" s="142">
        <v>164</v>
      </c>
      <c r="G18" s="142">
        <v>65</v>
      </c>
      <c r="H18" s="142">
        <v>5</v>
      </c>
      <c r="I18" s="143">
        <v>5188.5</v>
      </c>
      <c r="J18" s="144">
        <v>1034</v>
      </c>
      <c r="K18" s="143">
        <v>13793.5</v>
      </c>
      <c r="L18" s="144">
        <v>2416</v>
      </c>
      <c r="M18" s="143">
        <v>15694.5</v>
      </c>
      <c r="N18" s="144">
        <v>2580</v>
      </c>
      <c r="O18" s="145">
        <f>I18+K18+M18</f>
        <v>34676.5</v>
      </c>
      <c r="P18" s="146">
        <f>J18+L18+N18</f>
        <v>6030</v>
      </c>
      <c r="Q18" s="133">
        <f>IF(O18&lt;&gt;0,P18/G18,"")</f>
        <v>92.76923076923077</v>
      </c>
      <c r="R18" s="134">
        <f>IF(O18&lt;&gt;0,O18/P18,"")</f>
        <v>5.750663349917081</v>
      </c>
      <c r="S18" s="143">
        <v>159816</v>
      </c>
      <c r="T18" s="136">
        <f t="shared" si="0"/>
        <v>-0.7830223507033088</v>
      </c>
      <c r="U18" s="147">
        <f>1455428+896564.5+785700+295594.5+34676.5</f>
        <v>3467963.5</v>
      </c>
      <c r="V18" s="148">
        <f>172176+105411+97548+39201+6030</f>
        <v>420366</v>
      </c>
      <c r="W18" s="185">
        <f>IF(U18&lt;&gt;0,U18/V18,"")</f>
        <v>8.24986678275598</v>
      </c>
      <c r="X18" s="8"/>
    </row>
    <row r="19" spans="1:24" s="10" customFormat="1" ht="18">
      <c r="A19" s="113">
        <v>15</v>
      </c>
      <c r="B19" s="184" t="s">
        <v>101</v>
      </c>
      <c r="C19" s="127">
        <v>39451</v>
      </c>
      <c r="D19" s="126" t="s">
        <v>46</v>
      </c>
      <c r="E19" s="126" t="s">
        <v>102</v>
      </c>
      <c r="F19" s="128">
        <v>9</v>
      </c>
      <c r="G19" s="128">
        <v>9</v>
      </c>
      <c r="H19" s="128">
        <v>1</v>
      </c>
      <c r="I19" s="143">
        <v>3928.5</v>
      </c>
      <c r="J19" s="144">
        <v>300</v>
      </c>
      <c r="K19" s="143">
        <v>11515.5</v>
      </c>
      <c r="L19" s="144">
        <v>861</v>
      </c>
      <c r="M19" s="143">
        <v>12308</v>
      </c>
      <c r="N19" s="144">
        <v>931</v>
      </c>
      <c r="O19" s="145">
        <f>I19+K19+M19</f>
        <v>27752</v>
      </c>
      <c r="P19" s="146">
        <f>J19+L19+N19</f>
        <v>2092</v>
      </c>
      <c r="Q19" s="130">
        <f>+P19/G19</f>
        <v>232.44444444444446</v>
      </c>
      <c r="R19" s="159">
        <f>+O19/P19</f>
        <v>13.265774378585085</v>
      </c>
      <c r="S19" s="129"/>
      <c r="T19" s="136">
        <f t="shared" si="0"/>
      </c>
      <c r="U19" s="160">
        <v>27752</v>
      </c>
      <c r="V19" s="148">
        <v>2092</v>
      </c>
      <c r="W19" s="190">
        <f aca="true" t="shared" si="1" ref="W19:W24">U19/V19</f>
        <v>13.265774378585085</v>
      </c>
      <c r="X19" s="8"/>
    </row>
    <row r="20" spans="1:24" s="10" customFormat="1" ht="18">
      <c r="A20" s="113">
        <v>16</v>
      </c>
      <c r="B20" s="187" t="s">
        <v>72</v>
      </c>
      <c r="C20" s="138">
        <v>39437</v>
      </c>
      <c r="D20" s="161" t="s">
        <v>56</v>
      </c>
      <c r="E20" s="141" t="s">
        <v>73</v>
      </c>
      <c r="F20" s="142">
        <v>49</v>
      </c>
      <c r="G20" s="142">
        <v>41</v>
      </c>
      <c r="H20" s="142">
        <v>3</v>
      </c>
      <c r="I20" s="143">
        <v>3958</v>
      </c>
      <c r="J20" s="144">
        <v>432</v>
      </c>
      <c r="K20" s="143">
        <v>10495</v>
      </c>
      <c r="L20" s="144">
        <v>1071</v>
      </c>
      <c r="M20" s="143">
        <v>9862</v>
      </c>
      <c r="N20" s="144">
        <v>992</v>
      </c>
      <c r="O20" s="145">
        <f>+I20+K20+M20</f>
        <v>24315</v>
      </c>
      <c r="P20" s="146">
        <f>+J20+L20+N20</f>
        <v>2495</v>
      </c>
      <c r="Q20" s="133">
        <f>IF(O20&lt;&gt;0,P20/G20,"")</f>
        <v>60.853658536585364</v>
      </c>
      <c r="R20" s="134">
        <f>IF(O20&lt;&gt;0,O20/P20,"")</f>
        <v>9.745490981963927</v>
      </c>
      <c r="S20" s="143">
        <v>79001</v>
      </c>
      <c r="T20" s="136">
        <f t="shared" si="0"/>
        <v>-0.6922190858343565</v>
      </c>
      <c r="U20" s="143">
        <v>440620</v>
      </c>
      <c r="V20" s="144">
        <v>46812</v>
      </c>
      <c r="W20" s="191">
        <f t="shared" si="1"/>
        <v>9.412543792190037</v>
      </c>
      <c r="X20" s="8"/>
    </row>
    <row r="21" spans="1:24" s="10" customFormat="1" ht="18">
      <c r="A21" s="113">
        <v>17</v>
      </c>
      <c r="B21" s="184" t="s">
        <v>8</v>
      </c>
      <c r="C21" s="127">
        <v>39423</v>
      </c>
      <c r="D21" s="126" t="s">
        <v>19</v>
      </c>
      <c r="E21" s="126" t="s">
        <v>37</v>
      </c>
      <c r="F21" s="128">
        <v>40</v>
      </c>
      <c r="G21" s="128">
        <v>28</v>
      </c>
      <c r="H21" s="128">
        <v>5</v>
      </c>
      <c r="I21" s="129">
        <v>4011</v>
      </c>
      <c r="J21" s="130">
        <v>721</v>
      </c>
      <c r="K21" s="129">
        <v>6708.5</v>
      </c>
      <c r="L21" s="130">
        <v>1158</v>
      </c>
      <c r="M21" s="129">
        <v>8746.5</v>
      </c>
      <c r="N21" s="130">
        <v>1477</v>
      </c>
      <c r="O21" s="131">
        <f aca="true" t="shared" si="2" ref="O21:P24">I21+K21+M21</f>
        <v>19466</v>
      </c>
      <c r="P21" s="132">
        <f t="shared" si="2"/>
        <v>3356</v>
      </c>
      <c r="Q21" s="139">
        <f>P21/G21</f>
        <v>119.85714285714286</v>
      </c>
      <c r="R21" s="140">
        <f>O21/P21</f>
        <v>5.800357568533969</v>
      </c>
      <c r="S21" s="129">
        <v>22171</v>
      </c>
      <c r="T21" s="136">
        <f t="shared" si="0"/>
        <v>-0.1220062243471201</v>
      </c>
      <c r="U21" s="129">
        <v>742033.5</v>
      </c>
      <c r="V21" s="130">
        <v>81988</v>
      </c>
      <c r="W21" s="186">
        <f t="shared" si="1"/>
        <v>9.050513489778991</v>
      </c>
      <c r="X21" s="8"/>
    </row>
    <row r="22" spans="1:24" s="10" customFormat="1" ht="18">
      <c r="A22" s="113">
        <v>18</v>
      </c>
      <c r="B22" s="184" t="s">
        <v>74</v>
      </c>
      <c r="C22" s="127">
        <v>39430</v>
      </c>
      <c r="D22" s="126" t="s">
        <v>19</v>
      </c>
      <c r="E22" s="126" t="s">
        <v>37</v>
      </c>
      <c r="F22" s="128">
        <v>64</v>
      </c>
      <c r="G22" s="128">
        <v>44</v>
      </c>
      <c r="H22" s="128">
        <v>4</v>
      </c>
      <c r="I22" s="129">
        <v>1954.5</v>
      </c>
      <c r="J22" s="130">
        <v>388</v>
      </c>
      <c r="K22" s="129">
        <v>6987.5</v>
      </c>
      <c r="L22" s="130">
        <v>1145</v>
      </c>
      <c r="M22" s="129">
        <v>8910.5</v>
      </c>
      <c r="N22" s="130">
        <v>1359</v>
      </c>
      <c r="O22" s="131">
        <f t="shared" si="2"/>
        <v>17852.5</v>
      </c>
      <c r="P22" s="132">
        <f t="shared" si="2"/>
        <v>2892</v>
      </c>
      <c r="Q22" s="139">
        <f>P22/G22</f>
        <v>65.72727272727273</v>
      </c>
      <c r="R22" s="140">
        <f>O22/P22</f>
        <v>6.173063623789765</v>
      </c>
      <c r="S22" s="129">
        <v>39973.5</v>
      </c>
      <c r="T22" s="136">
        <f t="shared" si="0"/>
        <v>-0.5533916219495416</v>
      </c>
      <c r="U22" s="129">
        <v>461378</v>
      </c>
      <c r="V22" s="130">
        <v>53572</v>
      </c>
      <c r="W22" s="186">
        <f t="shared" si="1"/>
        <v>8.612297468826998</v>
      </c>
      <c r="X22" s="8"/>
    </row>
    <row r="23" spans="1:24" s="10" customFormat="1" ht="18">
      <c r="A23" s="113">
        <v>19</v>
      </c>
      <c r="B23" s="192" t="s">
        <v>75</v>
      </c>
      <c r="C23" s="138">
        <v>39437</v>
      </c>
      <c r="D23" s="168" t="s">
        <v>30</v>
      </c>
      <c r="E23" s="168" t="s">
        <v>34</v>
      </c>
      <c r="F23" s="163">
        <v>17</v>
      </c>
      <c r="G23" s="163">
        <v>17</v>
      </c>
      <c r="H23" s="163">
        <v>3</v>
      </c>
      <c r="I23" s="164">
        <v>3619</v>
      </c>
      <c r="J23" s="139">
        <v>336</v>
      </c>
      <c r="K23" s="164">
        <v>5593</v>
      </c>
      <c r="L23" s="139">
        <v>542</v>
      </c>
      <c r="M23" s="164">
        <v>5717</v>
      </c>
      <c r="N23" s="139">
        <v>557</v>
      </c>
      <c r="O23" s="165">
        <f t="shared" si="2"/>
        <v>14929</v>
      </c>
      <c r="P23" s="166">
        <f t="shared" si="2"/>
        <v>1435</v>
      </c>
      <c r="Q23" s="139">
        <f>P23/G23</f>
        <v>84.41176470588235</v>
      </c>
      <c r="R23" s="140">
        <f>O23/P23</f>
        <v>10.40348432055749</v>
      </c>
      <c r="S23" s="164">
        <v>49990</v>
      </c>
      <c r="T23" s="136">
        <f t="shared" si="0"/>
        <v>-0.7013602720544109</v>
      </c>
      <c r="U23" s="164">
        <v>263189</v>
      </c>
      <c r="V23" s="139">
        <v>24323</v>
      </c>
      <c r="W23" s="186">
        <f t="shared" si="1"/>
        <v>10.820581342761995</v>
      </c>
      <c r="X23" s="8"/>
    </row>
    <row r="24" spans="1:24" s="10" customFormat="1" ht="18">
      <c r="A24" s="113">
        <v>20</v>
      </c>
      <c r="B24" s="184" t="s">
        <v>3</v>
      </c>
      <c r="C24" s="127">
        <v>39402</v>
      </c>
      <c r="D24" s="126" t="s">
        <v>19</v>
      </c>
      <c r="E24" s="126" t="s">
        <v>4</v>
      </c>
      <c r="F24" s="128">
        <v>125</v>
      </c>
      <c r="G24" s="128">
        <v>11</v>
      </c>
      <c r="H24" s="128">
        <v>8</v>
      </c>
      <c r="I24" s="129">
        <v>2270</v>
      </c>
      <c r="J24" s="130">
        <v>464</v>
      </c>
      <c r="K24" s="129">
        <v>4398</v>
      </c>
      <c r="L24" s="130">
        <v>826</v>
      </c>
      <c r="M24" s="129">
        <v>4596</v>
      </c>
      <c r="N24" s="130">
        <v>854</v>
      </c>
      <c r="O24" s="131">
        <f t="shared" si="2"/>
        <v>11264</v>
      </c>
      <c r="P24" s="132">
        <f t="shared" si="2"/>
        <v>2144</v>
      </c>
      <c r="Q24" s="139">
        <f>P24/G24</f>
        <v>194.9090909090909</v>
      </c>
      <c r="R24" s="140">
        <f>O24/P24</f>
        <v>5.253731343283582</v>
      </c>
      <c r="S24" s="129">
        <v>9047</v>
      </c>
      <c r="T24" s="136">
        <f t="shared" si="0"/>
        <v>0.2450536089311374</v>
      </c>
      <c r="U24" s="160">
        <v>2048467.5</v>
      </c>
      <c r="V24" s="148">
        <v>290937</v>
      </c>
      <c r="W24" s="186">
        <f t="shared" si="1"/>
        <v>7.040931541880201</v>
      </c>
      <c r="X24" s="8"/>
    </row>
    <row r="25" spans="1:24" s="10" customFormat="1" ht="18">
      <c r="A25" s="113">
        <v>21</v>
      </c>
      <c r="B25" s="184" t="s">
        <v>103</v>
      </c>
      <c r="C25" s="127">
        <v>39409</v>
      </c>
      <c r="D25" s="137" t="s">
        <v>64</v>
      </c>
      <c r="E25" s="137" t="s">
        <v>40</v>
      </c>
      <c r="F25" s="128">
        <v>55</v>
      </c>
      <c r="G25" s="128">
        <v>10</v>
      </c>
      <c r="H25" s="128">
        <v>8</v>
      </c>
      <c r="I25" s="129">
        <v>1172</v>
      </c>
      <c r="J25" s="130">
        <v>209</v>
      </c>
      <c r="K25" s="129">
        <v>2664</v>
      </c>
      <c r="L25" s="130">
        <v>451</v>
      </c>
      <c r="M25" s="129">
        <v>2019</v>
      </c>
      <c r="N25" s="130">
        <v>357</v>
      </c>
      <c r="O25" s="131">
        <f>+M25+K25+I25</f>
        <v>5855</v>
      </c>
      <c r="P25" s="132">
        <f>+N25+L25+J25</f>
        <v>1017</v>
      </c>
      <c r="Q25" s="133">
        <f>IF(O25&lt;&gt;0,P25/G25,"")</f>
        <v>101.7</v>
      </c>
      <c r="R25" s="134">
        <f>IF(O25&lt;&gt;0,O25/P25,"")</f>
        <v>5.757128810226155</v>
      </c>
      <c r="S25" s="135">
        <v>7371</v>
      </c>
      <c r="T25" s="136">
        <f t="shared" si="0"/>
        <v>-0.205670872337539</v>
      </c>
      <c r="U25" s="129">
        <v>1094673</v>
      </c>
      <c r="V25" s="130">
        <v>113575</v>
      </c>
      <c r="W25" s="185">
        <f>IF(U25&lt;&gt;0,U25/V25,"")</f>
        <v>9.638327096632182</v>
      </c>
      <c r="X25" s="8"/>
    </row>
    <row r="26" spans="1:25" s="10" customFormat="1" ht="18">
      <c r="A26" s="113">
        <v>22</v>
      </c>
      <c r="B26" s="188" t="s">
        <v>10</v>
      </c>
      <c r="C26" s="150">
        <v>39416</v>
      </c>
      <c r="D26" s="149" t="s">
        <v>41</v>
      </c>
      <c r="E26" s="149" t="s">
        <v>35</v>
      </c>
      <c r="F26" s="151">
        <v>45</v>
      </c>
      <c r="G26" s="152">
        <v>10</v>
      </c>
      <c r="H26" s="153">
        <v>6</v>
      </c>
      <c r="I26" s="154">
        <v>798</v>
      </c>
      <c r="J26" s="155">
        <v>153</v>
      </c>
      <c r="K26" s="154">
        <v>1748</v>
      </c>
      <c r="L26" s="155">
        <v>347</v>
      </c>
      <c r="M26" s="154">
        <v>2119</v>
      </c>
      <c r="N26" s="155">
        <v>399</v>
      </c>
      <c r="O26" s="156">
        <f>M26+K26+I26</f>
        <v>4665</v>
      </c>
      <c r="P26" s="157">
        <f>+J26+L26+N26</f>
        <v>899</v>
      </c>
      <c r="Q26" s="155">
        <f>P26/G26</f>
        <v>89.9</v>
      </c>
      <c r="R26" s="158">
        <f>O26/P26</f>
        <v>5.189098998887653</v>
      </c>
      <c r="S26" s="154">
        <v>3857</v>
      </c>
      <c r="T26" s="136">
        <f t="shared" si="0"/>
        <v>0.2094892403422349</v>
      </c>
      <c r="U26" s="154">
        <v>169897</v>
      </c>
      <c r="V26" s="155">
        <v>24600</v>
      </c>
      <c r="W26" s="189">
        <f>U26/V26</f>
        <v>6.906382113821138</v>
      </c>
      <c r="X26" s="8"/>
      <c r="Y26" s="8"/>
    </row>
    <row r="27" spans="1:25" s="10" customFormat="1" ht="18">
      <c r="A27" s="113">
        <v>23</v>
      </c>
      <c r="B27" s="184" t="s">
        <v>78</v>
      </c>
      <c r="C27" s="127">
        <v>39430</v>
      </c>
      <c r="D27" s="126" t="s">
        <v>19</v>
      </c>
      <c r="E27" s="126" t="s">
        <v>79</v>
      </c>
      <c r="F27" s="128">
        <v>43</v>
      </c>
      <c r="G27" s="128">
        <v>8</v>
      </c>
      <c r="H27" s="128">
        <v>4</v>
      </c>
      <c r="I27" s="129">
        <v>1067</v>
      </c>
      <c r="J27" s="130">
        <v>239</v>
      </c>
      <c r="K27" s="129">
        <v>1602</v>
      </c>
      <c r="L27" s="130">
        <v>351</v>
      </c>
      <c r="M27" s="129">
        <v>1974.5</v>
      </c>
      <c r="N27" s="130">
        <v>468</v>
      </c>
      <c r="O27" s="131">
        <f>I27+K27+M27</f>
        <v>4643.5</v>
      </c>
      <c r="P27" s="132">
        <f>J27+L27+N27</f>
        <v>1058</v>
      </c>
      <c r="Q27" s="139">
        <f>P27/G27</f>
        <v>132.25</v>
      </c>
      <c r="R27" s="140">
        <f>O27/P27</f>
        <v>4.388941398865785</v>
      </c>
      <c r="S27" s="129">
        <v>2810</v>
      </c>
      <c r="T27" s="136">
        <f t="shared" si="0"/>
        <v>0.652491103202847</v>
      </c>
      <c r="U27" s="160">
        <v>78838.5</v>
      </c>
      <c r="V27" s="148">
        <v>10793</v>
      </c>
      <c r="W27" s="186">
        <f>U27/V27</f>
        <v>7.304595571203558</v>
      </c>
      <c r="X27" s="8"/>
      <c r="Y27" s="8"/>
    </row>
    <row r="28" spans="1:25" s="10" customFormat="1" ht="18">
      <c r="A28" s="113">
        <v>24</v>
      </c>
      <c r="B28" s="193" t="s">
        <v>104</v>
      </c>
      <c r="C28" s="127">
        <v>39542</v>
      </c>
      <c r="D28" s="162" t="s">
        <v>39</v>
      </c>
      <c r="E28" s="169" t="s">
        <v>105</v>
      </c>
      <c r="F28" s="170">
        <v>5</v>
      </c>
      <c r="G28" s="170">
        <v>5</v>
      </c>
      <c r="H28" s="170">
        <v>1</v>
      </c>
      <c r="I28" s="129">
        <v>729.5</v>
      </c>
      <c r="J28" s="130">
        <v>72</v>
      </c>
      <c r="K28" s="129">
        <v>1906</v>
      </c>
      <c r="L28" s="130">
        <v>181</v>
      </c>
      <c r="M28" s="129">
        <v>1323</v>
      </c>
      <c r="N28" s="130">
        <v>125</v>
      </c>
      <c r="O28" s="131">
        <f>SUM(I28+K28+M28)</f>
        <v>3958.5</v>
      </c>
      <c r="P28" s="132">
        <f>J28+L28+N28</f>
        <v>378</v>
      </c>
      <c r="Q28" s="130">
        <f>+P28/G28</f>
        <v>75.6</v>
      </c>
      <c r="R28" s="159">
        <f>+O28/P28</f>
        <v>10.472222222222221</v>
      </c>
      <c r="S28" s="129"/>
      <c r="T28" s="136">
        <f t="shared" si="0"/>
      </c>
      <c r="U28" s="129">
        <v>3958.5</v>
      </c>
      <c r="V28" s="130">
        <v>378</v>
      </c>
      <c r="W28" s="190">
        <f>U28/V28</f>
        <v>10.472222222222221</v>
      </c>
      <c r="X28" s="8"/>
      <c r="Y28" s="8"/>
    </row>
    <row r="29" spans="1:25" s="10" customFormat="1" ht="18">
      <c r="A29" s="113">
        <v>25</v>
      </c>
      <c r="B29" s="187" t="s">
        <v>5</v>
      </c>
      <c r="C29" s="138">
        <v>39402</v>
      </c>
      <c r="D29" s="161" t="s">
        <v>56</v>
      </c>
      <c r="E29" s="141" t="s">
        <v>42</v>
      </c>
      <c r="F29" s="142">
        <v>64</v>
      </c>
      <c r="G29" s="142">
        <v>1</v>
      </c>
      <c r="H29" s="142">
        <v>8</v>
      </c>
      <c r="I29" s="143">
        <v>950</v>
      </c>
      <c r="J29" s="144">
        <v>94</v>
      </c>
      <c r="K29" s="143">
        <v>1215</v>
      </c>
      <c r="L29" s="144">
        <v>129</v>
      </c>
      <c r="M29" s="143">
        <v>554</v>
      </c>
      <c r="N29" s="144">
        <v>59</v>
      </c>
      <c r="O29" s="145">
        <f>+I29+K29+M29</f>
        <v>2719</v>
      </c>
      <c r="P29" s="146">
        <f>+J29+L29+N29</f>
        <v>282</v>
      </c>
      <c r="Q29" s="133">
        <f>IF(O29&lt;&gt;0,P29/G29,"")</f>
        <v>282</v>
      </c>
      <c r="R29" s="134">
        <f>IF(O29&lt;&gt;0,O29/P29,"")</f>
        <v>9.641843971631205</v>
      </c>
      <c r="S29" s="143">
        <v>2201</v>
      </c>
      <c r="T29" s="136">
        <f t="shared" si="0"/>
        <v>0.23534756928668787</v>
      </c>
      <c r="U29" s="143">
        <v>665688</v>
      </c>
      <c r="V29" s="144">
        <v>80534</v>
      </c>
      <c r="W29" s="191">
        <f>U29/V29</f>
        <v>8.265924950952392</v>
      </c>
      <c r="X29" s="8"/>
      <c r="Y29" s="8"/>
    </row>
    <row r="30" spans="1:25" s="10" customFormat="1" ht="18">
      <c r="A30" s="113">
        <v>26</v>
      </c>
      <c r="B30" s="192" t="s">
        <v>90</v>
      </c>
      <c r="C30" s="138">
        <v>39423</v>
      </c>
      <c r="D30" s="162" t="s">
        <v>87</v>
      </c>
      <c r="E30" s="162" t="s">
        <v>87</v>
      </c>
      <c r="F30" s="167">
        <v>1</v>
      </c>
      <c r="G30" s="167">
        <v>1</v>
      </c>
      <c r="H30" s="167">
        <v>5</v>
      </c>
      <c r="I30" s="143">
        <v>556</v>
      </c>
      <c r="J30" s="144">
        <v>49</v>
      </c>
      <c r="K30" s="143">
        <v>1237</v>
      </c>
      <c r="L30" s="144">
        <v>108</v>
      </c>
      <c r="M30" s="143">
        <v>613</v>
      </c>
      <c r="N30" s="144">
        <v>53</v>
      </c>
      <c r="O30" s="145">
        <f>+I30+K30+M30</f>
        <v>2406</v>
      </c>
      <c r="P30" s="146">
        <f>+J30+L30+N30</f>
        <v>210</v>
      </c>
      <c r="Q30" s="130">
        <f>+P30/G30</f>
        <v>210</v>
      </c>
      <c r="R30" s="159">
        <f>+O30/P30</f>
        <v>11.457142857142857</v>
      </c>
      <c r="S30" s="143">
        <v>1331</v>
      </c>
      <c r="T30" s="136">
        <f t="shared" si="0"/>
        <v>0.8076634109691961</v>
      </c>
      <c r="U30" s="143">
        <v>21316</v>
      </c>
      <c r="V30" s="144">
        <v>1829</v>
      </c>
      <c r="W30" s="185">
        <f>U30/V30</f>
        <v>11.654455986878075</v>
      </c>
      <c r="X30" s="8"/>
      <c r="Y30" s="8"/>
    </row>
    <row r="31" spans="1:25" s="10" customFormat="1" ht="18">
      <c r="A31" s="113">
        <v>27</v>
      </c>
      <c r="B31" s="187" t="s">
        <v>106</v>
      </c>
      <c r="C31" s="138">
        <v>39381</v>
      </c>
      <c r="D31" s="141" t="s">
        <v>21</v>
      </c>
      <c r="E31" s="141" t="s">
        <v>107</v>
      </c>
      <c r="F31" s="142">
        <v>91</v>
      </c>
      <c r="G31" s="142">
        <v>2</v>
      </c>
      <c r="H31" s="142">
        <v>11</v>
      </c>
      <c r="I31" s="143">
        <v>416</v>
      </c>
      <c r="J31" s="144">
        <v>77</v>
      </c>
      <c r="K31" s="143">
        <v>775</v>
      </c>
      <c r="L31" s="144">
        <v>140</v>
      </c>
      <c r="M31" s="143">
        <v>1081</v>
      </c>
      <c r="N31" s="144">
        <v>189</v>
      </c>
      <c r="O31" s="145">
        <f>I31+K31+M31</f>
        <v>2272</v>
      </c>
      <c r="P31" s="146">
        <f>J31+L31+N31</f>
        <v>406</v>
      </c>
      <c r="Q31" s="133">
        <f>IF(O31&lt;&gt;0,P31/G31,"")</f>
        <v>203</v>
      </c>
      <c r="R31" s="134">
        <f>IF(O31&lt;&gt;0,O31/P31,"")</f>
        <v>5.596059113300493</v>
      </c>
      <c r="S31" s="143">
        <v>321.5</v>
      </c>
      <c r="T31" s="136">
        <f t="shared" si="0"/>
        <v>6.066874027993779</v>
      </c>
      <c r="U31" s="147">
        <f>2442373.5+0</f>
        <v>2442373.5</v>
      </c>
      <c r="V31" s="148">
        <f>284688+0</f>
        <v>284688</v>
      </c>
      <c r="W31" s="185">
        <f>IF(U31&lt;&gt;0,U31/V31,"")</f>
        <v>8.579123461473614</v>
      </c>
      <c r="X31" s="8"/>
      <c r="Y31" s="8"/>
    </row>
    <row r="32" spans="1:25" s="10" customFormat="1" ht="18">
      <c r="A32" s="113">
        <v>28</v>
      </c>
      <c r="B32" s="187" t="s">
        <v>33</v>
      </c>
      <c r="C32" s="138">
        <v>39409</v>
      </c>
      <c r="D32" s="161" t="s">
        <v>56</v>
      </c>
      <c r="E32" s="141" t="s">
        <v>42</v>
      </c>
      <c r="F32" s="142">
        <v>69</v>
      </c>
      <c r="G32" s="142">
        <v>4</v>
      </c>
      <c r="H32" s="142">
        <v>7</v>
      </c>
      <c r="I32" s="143">
        <v>391</v>
      </c>
      <c r="J32" s="144">
        <v>76</v>
      </c>
      <c r="K32" s="143">
        <v>732</v>
      </c>
      <c r="L32" s="144">
        <v>141</v>
      </c>
      <c r="M32" s="143">
        <v>1136</v>
      </c>
      <c r="N32" s="144">
        <v>207</v>
      </c>
      <c r="O32" s="145">
        <f>+I32+K32+M32</f>
        <v>2259</v>
      </c>
      <c r="P32" s="146">
        <f>+J32+L32+N32</f>
        <v>424</v>
      </c>
      <c r="Q32" s="133">
        <f>IF(O32&lt;&gt;0,P32/G32,"")</f>
        <v>106</v>
      </c>
      <c r="R32" s="134">
        <f>IF(O32&lt;&gt;0,O32/P32,"")</f>
        <v>5.327830188679245</v>
      </c>
      <c r="S32" s="143">
        <v>4155</v>
      </c>
      <c r="T32" s="136">
        <f t="shared" si="0"/>
        <v>-0.4563176895306859</v>
      </c>
      <c r="U32" s="143">
        <v>849898</v>
      </c>
      <c r="V32" s="144">
        <v>86117</v>
      </c>
      <c r="W32" s="191">
        <f>U32/V32</f>
        <v>9.869108306141644</v>
      </c>
      <c r="X32" s="8"/>
      <c r="Y32" s="8"/>
    </row>
    <row r="33" spans="1:25" s="10" customFormat="1" ht="18">
      <c r="A33" s="113">
        <v>29</v>
      </c>
      <c r="B33" s="184" t="s">
        <v>89</v>
      </c>
      <c r="C33" s="127">
        <v>39416</v>
      </c>
      <c r="D33" s="126" t="s">
        <v>19</v>
      </c>
      <c r="E33" s="126" t="s">
        <v>31</v>
      </c>
      <c r="F33" s="128">
        <v>20</v>
      </c>
      <c r="G33" s="128">
        <v>3</v>
      </c>
      <c r="H33" s="128">
        <v>6</v>
      </c>
      <c r="I33" s="129">
        <v>416</v>
      </c>
      <c r="J33" s="130">
        <v>48</v>
      </c>
      <c r="K33" s="129">
        <v>795</v>
      </c>
      <c r="L33" s="130">
        <v>91</v>
      </c>
      <c r="M33" s="129">
        <v>977</v>
      </c>
      <c r="N33" s="130">
        <v>112</v>
      </c>
      <c r="O33" s="131">
        <f>SUM(I33+K33+M33)</f>
        <v>2188</v>
      </c>
      <c r="P33" s="132">
        <f>SUM(J33+L33+N33)</f>
        <v>251</v>
      </c>
      <c r="Q33" s="139">
        <f>P33/G33</f>
        <v>83.66666666666667</v>
      </c>
      <c r="R33" s="140">
        <f>O33/P33</f>
        <v>8.717131474103585</v>
      </c>
      <c r="S33" s="129">
        <v>1479</v>
      </c>
      <c r="T33" s="136">
        <f t="shared" si="0"/>
        <v>0.4793779580797836</v>
      </c>
      <c r="U33" s="129">
        <v>146712.5</v>
      </c>
      <c r="V33" s="130">
        <v>15095</v>
      </c>
      <c r="W33" s="186">
        <f>U33/V33</f>
        <v>9.719277906591586</v>
      </c>
      <c r="X33" s="8"/>
      <c r="Y33" s="8"/>
    </row>
    <row r="34" spans="1:25" s="10" customFormat="1" ht="18">
      <c r="A34" s="113">
        <v>30</v>
      </c>
      <c r="B34" s="187" t="s">
        <v>6</v>
      </c>
      <c r="C34" s="138">
        <v>39402</v>
      </c>
      <c r="D34" s="161" t="s">
        <v>56</v>
      </c>
      <c r="E34" s="141" t="s">
        <v>57</v>
      </c>
      <c r="F34" s="142">
        <v>20</v>
      </c>
      <c r="G34" s="142">
        <v>6</v>
      </c>
      <c r="H34" s="142">
        <v>8</v>
      </c>
      <c r="I34" s="143">
        <v>461</v>
      </c>
      <c r="J34" s="144">
        <v>76</v>
      </c>
      <c r="K34" s="143">
        <v>1016</v>
      </c>
      <c r="L34" s="144">
        <v>170</v>
      </c>
      <c r="M34" s="143">
        <v>689</v>
      </c>
      <c r="N34" s="144">
        <v>111</v>
      </c>
      <c r="O34" s="145">
        <f>+I34+K34+M34</f>
        <v>2166</v>
      </c>
      <c r="P34" s="146">
        <f>+J34+L34+N34</f>
        <v>357</v>
      </c>
      <c r="Q34" s="133">
        <f>IF(O34&lt;&gt;0,P34/G34,"")</f>
        <v>59.5</v>
      </c>
      <c r="R34" s="134">
        <f>IF(O34&lt;&gt;0,O34/P34,"")</f>
        <v>6.067226890756302</v>
      </c>
      <c r="S34" s="143">
        <v>2156</v>
      </c>
      <c r="T34" s="136">
        <f t="shared" si="0"/>
        <v>0.00463821892393321</v>
      </c>
      <c r="U34" s="143">
        <v>257198</v>
      </c>
      <c r="V34" s="144">
        <v>24339</v>
      </c>
      <c r="W34" s="191">
        <f>U34/V34</f>
        <v>10.567319939192243</v>
      </c>
      <c r="X34" s="8"/>
      <c r="Y34" s="8"/>
    </row>
    <row r="35" spans="1:25" s="10" customFormat="1" ht="18">
      <c r="A35" s="113">
        <v>31</v>
      </c>
      <c r="B35" s="192" t="s">
        <v>11</v>
      </c>
      <c r="C35" s="127">
        <v>39416</v>
      </c>
      <c r="D35" s="126" t="s">
        <v>46</v>
      </c>
      <c r="E35" s="126" t="s">
        <v>47</v>
      </c>
      <c r="F35" s="128">
        <v>4</v>
      </c>
      <c r="G35" s="128">
        <v>4</v>
      </c>
      <c r="H35" s="128">
        <v>6</v>
      </c>
      <c r="I35" s="143">
        <v>384</v>
      </c>
      <c r="J35" s="144">
        <v>67</v>
      </c>
      <c r="K35" s="143">
        <v>723</v>
      </c>
      <c r="L35" s="144">
        <v>122</v>
      </c>
      <c r="M35" s="143">
        <v>929</v>
      </c>
      <c r="N35" s="144">
        <v>151</v>
      </c>
      <c r="O35" s="145">
        <f>I35+K35+M35</f>
        <v>2036</v>
      </c>
      <c r="P35" s="146">
        <f>J35+L35+N35</f>
        <v>340</v>
      </c>
      <c r="Q35" s="130">
        <f>+P35/G35</f>
        <v>85</v>
      </c>
      <c r="R35" s="159">
        <f>+O35/P35</f>
        <v>5.988235294117647</v>
      </c>
      <c r="S35" s="129">
        <v>1580</v>
      </c>
      <c r="T35" s="136">
        <f t="shared" si="0"/>
        <v>0.28860759493670884</v>
      </c>
      <c r="U35" s="160">
        <v>42210</v>
      </c>
      <c r="V35" s="148">
        <v>4426</v>
      </c>
      <c r="W35" s="190">
        <f>U35/V35</f>
        <v>9.536827835517396</v>
      </c>
      <c r="X35" s="8"/>
      <c r="Y35" s="8"/>
    </row>
    <row r="36" spans="1:25" s="10" customFormat="1" ht="18">
      <c r="A36" s="113">
        <v>32</v>
      </c>
      <c r="B36" s="192" t="s">
        <v>108</v>
      </c>
      <c r="C36" s="138">
        <v>39444</v>
      </c>
      <c r="D36" s="162" t="s">
        <v>14</v>
      </c>
      <c r="E36" s="162" t="s">
        <v>109</v>
      </c>
      <c r="F36" s="163">
        <v>9</v>
      </c>
      <c r="G36" s="163">
        <v>8</v>
      </c>
      <c r="H36" s="163">
        <v>2</v>
      </c>
      <c r="I36" s="164">
        <v>390</v>
      </c>
      <c r="J36" s="139">
        <v>59</v>
      </c>
      <c r="K36" s="164">
        <v>772</v>
      </c>
      <c r="L36" s="139">
        <v>112</v>
      </c>
      <c r="M36" s="164">
        <v>771</v>
      </c>
      <c r="N36" s="139">
        <v>108</v>
      </c>
      <c r="O36" s="165">
        <f>I36+K36+M36</f>
        <v>1933</v>
      </c>
      <c r="P36" s="166">
        <f>J36+L36+N36</f>
        <v>279</v>
      </c>
      <c r="Q36" s="139">
        <f>+P36/G36</f>
        <v>34.875</v>
      </c>
      <c r="R36" s="140">
        <f>+O36/P36</f>
        <v>6.92831541218638</v>
      </c>
      <c r="S36" s="164">
        <v>7061.5</v>
      </c>
      <c r="T36" s="136">
        <f t="shared" si="0"/>
        <v>-0.7262621256107059</v>
      </c>
      <c r="U36" s="164">
        <v>17119.5</v>
      </c>
      <c r="V36" s="139">
        <v>2030</v>
      </c>
      <c r="W36" s="186">
        <f>U36/V36</f>
        <v>8.433251231527093</v>
      </c>
      <c r="X36" s="8"/>
      <c r="Y36" s="8"/>
    </row>
    <row r="37" spans="1:25" s="10" customFormat="1" ht="18">
      <c r="A37" s="113">
        <v>33</v>
      </c>
      <c r="B37" s="184" t="s">
        <v>2</v>
      </c>
      <c r="C37" s="127">
        <v>39402</v>
      </c>
      <c r="D37" s="137" t="s">
        <v>64</v>
      </c>
      <c r="E37" s="137" t="s">
        <v>110</v>
      </c>
      <c r="F37" s="128">
        <v>130</v>
      </c>
      <c r="G37" s="128">
        <v>21</v>
      </c>
      <c r="H37" s="128">
        <v>8</v>
      </c>
      <c r="I37" s="129">
        <v>198</v>
      </c>
      <c r="J37" s="130">
        <v>40</v>
      </c>
      <c r="K37" s="129">
        <v>678</v>
      </c>
      <c r="L37" s="130">
        <v>129</v>
      </c>
      <c r="M37" s="129">
        <v>835</v>
      </c>
      <c r="N37" s="130">
        <v>157</v>
      </c>
      <c r="O37" s="131">
        <f>+M37+K37+I37</f>
        <v>1711</v>
      </c>
      <c r="P37" s="132">
        <f>+N37+L37+J37</f>
        <v>326</v>
      </c>
      <c r="Q37" s="133">
        <f>IF(O37&lt;&gt;0,P37/G37,"")</f>
        <v>15.523809523809524</v>
      </c>
      <c r="R37" s="134">
        <f>IF(O37&lt;&gt;0,O37/P37,"")</f>
        <v>5.248466257668712</v>
      </c>
      <c r="S37" s="135">
        <v>5374</v>
      </c>
      <c r="T37" s="136">
        <f aca="true" t="shared" si="3" ref="T37:T68">IF(S37&lt;&gt;0,-(S37-O37)/S37,"")</f>
        <v>-0.6816151842203201</v>
      </c>
      <c r="U37" s="129">
        <v>2074715</v>
      </c>
      <c r="V37" s="130">
        <v>260127</v>
      </c>
      <c r="W37" s="185">
        <f>IF(U37&lt;&gt;0,U37/V37,"")</f>
        <v>7.975777216513472</v>
      </c>
      <c r="X37" s="8"/>
      <c r="Y37" s="8"/>
    </row>
    <row r="38" spans="1:25" s="10" customFormat="1" ht="18">
      <c r="A38" s="113">
        <v>34</v>
      </c>
      <c r="B38" s="192" t="s">
        <v>76</v>
      </c>
      <c r="C38" s="138">
        <v>39437</v>
      </c>
      <c r="D38" s="162" t="s">
        <v>39</v>
      </c>
      <c r="E38" s="162" t="s">
        <v>20</v>
      </c>
      <c r="F38" s="170">
        <v>25</v>
      </c>
      <c r="G38" s="170">
        <v>9</v>
      </c>
      <c r="H38" s="170">
        <v>3</v>
      </c>
      <c r="I38" s="129">
        <v>333</v>
      </c>
      <c r="J38" s="130">
        <v>49</v>
      </c>
      <c r="K38" s="129">
        <v>550.5</v>
      </c>
      <c r="L38" s="130">
        <v>85</v>
      </c>
      <c r="M38" s="129">
        <v>618</v>
      </c>
      <c r="N38" s="130">
        <v>99</v>
      </c>
      <c r="O38" s="131">
        <f>SUM(I38+K38+M38)</f>
        <v>1501.5</v>
      </c>
      <c r="P38" s="132">
        <f>J38+L38+N38</f>
        <v>233</v>
      </c>
      <c r="Q38" s="130">
        <f>+P38/G38</f>
        <v>25.88888888888889</v>
      </c>
      <c r="R38" s="159">
        <f>+O38/P38</f>
        <v>6.444206008583691</v>
      </c>
      <c r="S38" s="129"/>
      <c r="T38" s="136">
        <f t="shared" si="3"/>
      </c>
      <c r="U38" s="129">
        <v>75702.5</v>
      </c>
      <c r="V38" s="130">
        <v>7766</v>
      </c>
      <c r="W38" s="190">
        <f>U38/V38</f>
        <v>9.747939737316507</v>
      </c>
      <c r="X38" s="8"/>
      <c r="Y38" s="8"/>
    </row>
    <row r="39" spans="1:25" s="10" customFormat="1" ht="18">
      <c r="A39" s="113">
        <v>35</v>
      </c>
      <c r="B39" s="184" t="s">
        <v>111</v>
      </c>
      <c r="C39" s="127">
        <v>39444</v>
      </c>
      <c r="D39" s="126" t="s">
        <v>19</v>
      </c>
      <c r="E39" s="126" t="s">
        <v>88</v>
      </c>
      <c r="F39" s="128">
        <v>10</v>
      </c>
      <c r="G39" s="128">
        <v>8</v>
      </c>
      <c r="H39" s="128">
        <v>2</v>
      </c>
      <c r="I39" s="129">
        <v>304.5</v>
      </c>
      <c r="J39" s="130">
        <v>30</v>
      </c>
      <c r="K39" s="129">
        <v>452.5</v>
      </c>
      <c r="L39" s="130">
        <v>46</v>
      </c>
      <c r="M39" s="129">
        <v>664</v>
      </c>
      <c r="N39" s="130">
        <v>63</v>
      </c>
      <c r="O39" s="131">
        <f>SUM(I39+K39+M39)</f>
        <v>1421</v>
      </c>
      <c r="P39" s="132">
        <f>SUM(J39+L39+N39)</f>
        <v>139</v>
      </c>
      <c r="Q39" s="139">
        <f>P39/G39</f>
        <v>17.375</v>
      </c>
      <c r="R39" s="140">
        <f>O39/P39</f>
        <v>10.223021582733812</v>
      </c>
      <c r="S39" s="129">
        <v>4208</v>
      </c>
      <c r="T39" s="136">
        <f t="shared" si="3"/>
        <v>-0.6623098859315589</v>
      </c>
      <c r="U39" s="129">
        <v>10225</v>
      </c>
      <c r="V39" s="130">
        <v>1109</v>
      </c>
      <c r="W39" s="186">
        <f>U39/V39</f>
        <v>9.220018034265104</v>
      </c>
      <c r="X39" s="8"/>
      <c r="Y39" s="8"/>
    </row>
    <row r="40" spans="1:25" s="10" customFormat="1" ht="18">
      <c r="A40" s="113">
        <v>36</v>
      </c>
      <c r="B40" s="184" t="s">
        <v>28</v>
      </c>
      <c r="C40" s="127">
        <v>39381</v>
      </c>
      <c r="D40" s="126" t="s">
        <v>46</v>
      </c>
      <c r="E40" s="126" t="s">
        <v>29</v>
      </c>
      <c r="F40" s="128">
        <v>11</v>
      </c>
      <c r="G40" s="128">
        <v>4</v>
      </c>
      <c r="H40" s="128">
        <v>11</v>
      </c>
      <c r="I40" s="143">
        <v>435</v>
      </c>
      <c r="J40" s="144">
        <v>80</v>
      </c>
      <c r="K40" s="143">
        <v>384</v>
      </c>
      <c r="L40" s="144">
        <v>72</v>
      </c>
      <c r="M40" s="143">
        <v>363</v>
      </c>
      <c r="N40" s="144">
        <v>69</v>
      </c>
      <c r="O40" s="145">
        <f aca="true" t="shared" si="4" ref="O40:P42">I40+K40+M40</f>
        <v>1182</v>
      </c>
      <c r="P40" s="146">
        <f t="shared" si="4"/>
        <v>221</v>
      </c>
      <c r="Q40" s="130">
        <f>+P40/G40</f>
        <v>55.25</v>
      </c>
      <c r="R40" s="159">
        <f>+O40/P40</f>
        <v>5.34841628959276</v>
      </c>
      <c r="S40" s="129">
        <v>969</v>
      </c>
      <c r="T40" s="136">
        <f t="shared" si="3"/>
        <v>0.21981424148606812</v>
      </c>
      <c r="U40" s="160">
        <v>218620.7</v>
      </c>
      <c r="V40" s="148">
        <v>24468</v>
      </c>
      <c r="W40" s="190">
        <f>U40/V40</f>
        <v>8.934964034657513</v>
      </c>
      <c r="X40" s="8"/>
      <c r="Y40" s="8"/>
    </row>
    <row r="41" spans="1:25" s="10" customFormat="1" ht="18">
      <c r="A41" s="113">
        <v>37</v>
      </c>
      <c r="B41" s="184" t="s">
        <v>32</v>
      </c>
      <c r="C41" s="127">
        <v>39395</v>
      </c>
      <c r="D41" s="126" t="s">
        <v>19</v>
      </c>
      <c r="E41" s="126" t="s">
        <v>37</v>
      </c>
      <c r="F41" s="128">
        <v>35</v>
      </c>
      <c r="G41" s="128">
        <v>1</v>
      </c>
      <c r="H41" s="128">
        <v>9</v>
      </c>
      <c r="I41" s="129">
        <v>206</v>
      </c>
      <c r="J41" s="130">
        <v>41</v>
      </c>
      <c r="K41" s="129">
        <v>442</v>
      </c>
      <c r="L41" s="130">
        <v>86</v>
      </c>
      <c r="M41" s="129">
        <v>401</v>
      </c>
      <c r="N41" s="130">
        <v>79</v>
      </c>
      <c r="O41" s="131">
        <f t="shared" si="4"/>
        <v>1049</v>
      </c>
      <c r="P41" s="132">
        <f t="shared" si="4"/>
        <v>206</v>
      </c>
      <c r="Q41" s="139">
        <f>P41/G41</f>
        <v>206</v>
      </c>
      <c r="R41" s="140">
        <f>O41/P41</f>
        <v>5.092233009708738</v>
      </c>
      <c r="S41" s="129">
        <v>562</v>
      </c>
      <c r="T41" s="136">
        <f t="shared" si="3"/>
        <v>0.8665480427046264</v>
      </c>
      <c r="U41" s="160">
        <v>636835</v>
      </c>
      <c r="V41" s="148">
        <v>59961</v>
      </c>
      <c r="W41" s="186">
        <f>U41/V41</f>
        <v>10.620820199796535</v>
      </c>
      <c r="X41" s="8"/>
      <c r="Y41" s="8"/>
    </row>
    <row r="42" spans="1:25" s="10" customFormat="1" ht="18">
      <c r="A42" s="113">
        <v>38</v>
      </c>
      <c r="B42" s="187" t="s">
        <v>112</v>
      </c>
      <c r="C42" s="138">
        <v>39164</v>
      </c>
      <c r="D42" s="141" t="s">
        <v>21</v>
      </c>
      <c r="E42" s="141" t="s">
        <v>113</v>
      </c>
      <c r="F42" s="142">
        <v>119</v>
      </c>
      <c r="G42" s="142">
        <v>2</v>
      </c>
      <c r="H42" s="142">
        <v>27</v>
      </c>
      <c r="I42" s="143">
        <v>82</v>
      </c>
      <c r="J42" s="144">
        <v>16</v>
      </c>
      <c r="K42" s="143">
        <v>375</v>
      </c>
      <c r="L42" s="144">
        <v>75</v>
      </c>
      <c r="M42" s="143">
        <v>400</v>
      </c>
      <c r="N42" s="144">
        <v>80</v>
      </c>
      <c r="O42" s="145">
        <f t="shared" si="4"/>
        <v>857</v>
      </c>
      <c r="P42" s="146">
        <f t="shared" si="4"/>
        <v>171</v>
      </c>
      <c r="Q42" s="133">
        <f>IF(O42&lt;&gt;0,P42/G42,"")</f>
        <v>85.5</v>
      </c>
      <c r="R42" s="134">
        <f>IF(O42&lt;&gt;0,O42/P42,"")</f>
        <v>5.011695906432749</v>
      </c>
      <c r="S42" s="143"/>
      <c r="T42" s="136">
        <f t="shared" si="3"/>
      </c>
      <c r="U42" s="147">
        <f>1503773.5+0</f>
        <v>1503773.5</v>
      </c>
      <c r="V42" s="148">
        <f>200522+0</f>
        <v>200522</v>
      </c>
      <c r="W42" s="185">
        <f>IF(U42&lt;&gt;0,U42/V42,"")</f>
        <v>7.499294341767985</v>
      </c>
      <c r="X42" s="8"/>
      <c r="Y42" s="8"/>
    </row>
    <row r="43" spans="1:25" s="10" customFormat="1" ht="18">
      <c r="A43" s="113">
        <v>39</v>
      </c>
      <c r="B43" s="192" t="s">
        <v>9</v>
      </c>
      <c r="C43" s="138">
        <v>39416</v>
      </c>
      <c r="D43" s="162" t="s">
        <v>39</v>
      </c>
      <c r="E43" s="162" t="s">
        <v>20</v>
      </c>
      <c r="F43" s="170">
        <v>36</v>
      </c>
      <c r="G43" s="170">
        <v>3</v>
      </c>
      <c r="H43" s="170">
        <v>6</v>
      </c>
      <c r="I43" s="129">
        <v>207</v>
      </c>
      <c r="J43" s="130">
        <v>30</v>
      </c>
      <c r="K43" s="129">
        <v>299</v>
      </c>
      <c r="L43" s="130">
        <v>46</v>
      </c>
      <c r="M43" s="129">
        <v>348</v>
      </c>
      <c r="N43" s="130">
        <v>53</v>
      </c>
      <c r="O43" s="131">
        <f>SUM(I43+K43+M43)</f>
        <v>854</v>
      </c>
      <c r="P43" s="132">
        <f>J43+L43+N43</f>
        <v>129</v>
      </c>
      <c r="Q43" s="130">
        <f>+P43/G43</f>
        <v>43</v>
      </c>
      <c r="R43" s="159">
        <f>+O43/P43</f>
        <v>6.62015503875969</v>
      </c>
      <c r="S43" s="129"/>
      <c r="T43" s="136">
        <f t="shared" si="3"/>
      </c>
      <c r="U43" s="129">
        <v>258077</v>
      </c>
      <c r="V43" s="130">
        <v>27467</v>
      </c>
      <c r="W43" s="190">
        <f>U43/V43</f>
        <v>9.39589325372265</v>
      </c>
      <c r="X43" s="8"/>
      <c r="Y43" s="8"/>
    </row>
    <row r="44" spans="1:25" s="10" customFormat="1" ht="18">
      <c r="A44" s="113">
        <v>40</v>
      </c>
      <c r="B44" s="184" t="s">
        <v>80</v>
      </c>
      <c r="C44" s="127">
        <v>39437</v>
      </c>
      <c r="D44" s="126" t="s">
        <v>46</v>
      </c>
      <c r="E44" s="126" t="s">
        <v>81</v>
      </c>
      <c r="F44" s="128">
        <v>1</v>
      </c>
      <c r="G44" s="128">
        <v>1</v>
      </c>
      <c r="H44" s="128">
        <v>3</v>
      </c>
      <c r="I44" s="143">
        <v>292</v>
      </c>
      <c r="J44" s="144">
        <v>34</v>
      </c>
      <c r="K44" s="143">
        <v>206</v>
      </c>
      <c r="L44" s="144">
        <v>24</v>
      </c>
      <c r="M44" s="143">
        <v>354</v>
      </c>
      <c r="N44" s="144">
        <v>41</v>
      </c>
      <c r="O44" s="145">
        <f>I44+K44+M44</f>
        <v>852</v>
      </c>
      <c r="P44" s="146">
        <f>J44+L44+N44</f>
        <v>99</v>
      </c>
      <c r="Q44" s="130">
        <f>+P44/G44</f>
        <v>99</v>
      </c>
      <c r="R44" s="159">
        <f>+O44/P44</f>
        <v>8.606060606060606</v>
      </c>
      <c r="S44" s="129">
        <v>1364</v>
      </c>
      <c r="T44" s="136">
        <f t="shared" si="3"/>
        <v>-0.375366568914956</v>
      </c>
      <c r="U44" s="160">
        <v>21888.2</v>
      </c>
      <c r="V44" s="148">
        <v>3055</v>
      </c>
      <c r="W44" s="190">
        <f>U44/V44</f>
        <v>7.1647135842880525</v>
      </c>
      <c r="X44" s="8"/>
      <c r="Y44" s="8"/>
    </row>
    <row r="45" spans="1:25" s="10" customFormat="1" ht="18">
      <c r="A45" s="113">
        <v>41</v>
      </c>
      <c r="B45" s="184" t="s">
        <v>114</v>
      </c>
      <c r="C45" s="127">
        <v>39437</v>
      </c>
      <c r="D45" s="126" t="s">
        <v>46</v>
      </c>
      <c r="E45" s="126" t="s">
        <v>77</v>
      </c>
      <c r="F45" s="128">
        <v>7</v>
      </c>
      <c r="G45" s="128">
        <v>1</v>
      </c>
      <c r="H45" s="128">
        <v>3</v>
      </c>
      <c r="I45" s="143">
        <v>55</v>
      </c>
      <c r="J45" s="144">
        <v>11</v>
      </c>
      <c r="K45" s="143">
        <v>110</v>
      </c>
      <c r="L45" s="144">
        <v>22</v>
      </c>
      <c r="M45" s="143">
        <v>335</v>
      </c>
      <c r="N45" s="144">
        <v>67</v>
      </c>
      <c r="O45" s="145">
        <f>I45+K45+M45</f>
        <v>500</v>
      </c>
      <c r="P45" s="146">
        <f>J45+L45+N45</f>
        <v>100</v>
      </c>
      <c r="Q45" s="130">
        <f>+P45/G45</f>
        <v>100</v>
      </c>
      <c r="R45" s="159">
        <f>+O45/P45</f>
        <v>5</v>
      </c>
      <c r="S45" s="129">
        <v>5201</v>
      </c>
      <c r="T45" s="136">
        <f t="shared" si="3"/>
        <v>-0.9038646414151125</v>
      </c>
      <c r="U45" s="160">
        <v>37511</v>
      </c>
      <c r="V45" s="148">
        <v>4724</v>
      </c>
      <c r="W45" s="190">
        <f>U45/V45</f>
        <v>7.940516511430991</v>
      </c>
      <c r="X45" s="8"/>
      <c r="Y45" s="8"/>
    </row>
    <row r="46" spans="1:25" s="10" customFormat="1" ht="18">
      <c r="A46" s="113">
        <v>42</v>
      </c>
      <c r="B46" s="187" t="s">
        <v>115</v>
      </c>
      <c r="C46" s="138">
        <v>39395</v>
      </c>
      <c r="D46" s="161" t="s">
        <v>56</v>
      </c>
      <c r="E46" s="141" t="s">
        <v>116</v>
      </c>
      <c r="F46" s="142">
        <v>56</v>
      </c>
      <c r="G46" s="142">
        <v>2</v>
      </c>
      <c r="H46" s="142">
        <v>5</v>
      </c>
      <c r="I46" s="143">
        <v>148</v>
      </c>
      <c r="J46" s="144">
        <v>25</v>
      </c>
      <c r="K46" s="143">
        <v>206</v>
      </c>
      <c r="L46" s="144">
        <v>37</v>
      </c>
      <c r="M46" s="143">
        <v>139</v>
      </c>
      <c r="N46" s="144">
        <v>24</v>
      </c>
      <c r="O46" s="145">
        <f>+I46+K46+M46</f>
        <v>493</v>
      </c>
      <c r="P46" s="146">
        <f>+J46+L46+N46</f>
        <v>86</v>
      </c>
      <c r="Q46" s="133">
        <f>IF(O46&lt;&gt;0,P46/G46,"")</f>
        <v>43</v>
      </c>
      <c r="R46" s="134">
        <f>IF(O46&lt;&gt;0,O46/P46,"")</f>
        <v>5.732558139534884</v>
      </c>
      <c r="S46" s="143"/>
      <c r="T46" s="136">
        <f t="shared" si="3"/>
      </c>
      <c r="U46" s="143">
        <v>473741</v>
      </c>
      <c r="V46" s="144">
        <v>54123</v>
      </c>
      <c r="W46" s="191">
        <f>U46/V46</f>
        <v>8.75304399238771</v>
      </c>
      <c r="X46" s="8"/>
      <c r="Y46" s="8"/>
    </row>
    <row r="47" spans="1:25" s="10" customFormat="1" ht="18">
      <c r="A47" s="113">
        <v>43</v>
      </c>
      <c r="B47" s="184" t="s">
        <v>117</v>
      </c>
      <c r="C47" s="127">
        <v>39416</v>
      </c>
      <c r="D47" s="137" t="s">
        <v>64</v>
      </c>
      <c r="E47" s="137" t="s">
        <v>12</v>
      </c>
      <c r="F47" s="128">
        <v>11</v>
      </c>
      <c r="G47" s="128">
        <v>3</v>
      </c>
      <c r="H47" s="128">
        <v>6</v>
      </c>
      <c r="I47" s="129">
        <v>70</v>
      </c>
      <c r="J47" s="130">
        <v>12</v>
      </c>
      <c r="K47" s="129">
        <v>174</v>
      </c>
      <c r="L47" s="130">
        <v>28</v>
      </c>
      <c r="M47" s="129">
        <v>187</v>
      </c>
      <c r="N47" s="130">
        <v>30</v>
      </c>
      <c r="O47" s="131">
        <f>+M47+K47+I47</f>
        <v>431</v>
      </c>
      <c r="P47" s="132">
        <f>+N47+L47+J47</f>
        <v>70</v>
      </c>
      <c r="Q47" s="133">
        <f>IF(O47&lt;&gt;0,P47/G47,"")</f>
        <v>23.333333333333332</v>
      </c>
      <c r="R47" s="134">
        <f>IF(O47&lt;&gt;0,O47/P47,"")</f>
        <v>6.1571428571428575</v>
      </c>
      <c r="S47" s="135">
        <v>546</v>
      </c>
      <c r="T47" s="136">
        <f t="shared" si="3"/>
        <v>-0.21062271062271062</v>
      </c>
      <c r="U47" s="129">
        <v>31797</v>
      </c>
      <c r="V47" s="130">
        <v>3684</v>
      </c>
      <c r="W47" s="185">
        <f>IF(U47&lt;&gt;0,U47/V47,"")</f>
        <v>8.631107491856678</v>
      </c>
      <c r="X47" s="8"/>
      <c r="Y47" s="8"/>
    </row>
    <row r="48" spans="1:25" s="10" customFormat="1" ht="18">
      <c r="A48" s="113">
        <v>44</v>
      </c>
      <c r="B48" s="192" t="s">
        <v>91</v>
      </c>
      <c r="C48" s="138">
        <v>39395</v>
      </c>
      <c r="D48" s="162" t="s">
        <v>39</v>
      </c>
      <c r="E48" s="162" t="s">
        <v>118</v>
      </c>
      <c r="F48" s="170">
        <v>57</v>
      </c>
      <c r="G48" s="170">
        <v>1</v>
      </c>
      <c r="H48" s="170">
        <v>9</v>
      </c>
      <c r="I48" s="129">
        <v>88</v>
      </c>
      <c r="J48" s="130">
        <v>26</v>
      </c>
      <c r="K48" s="129">
        <v>127</v>
      </c>
      <c r="L48" s="130">
        <v>37</v>
      </c>
      <c r="M48" s="129">
        <v>136</v>
      </c>
      <c r="N48" s="130">
        <v>40</v>
      </c>
      <c r="O48" s="131">
        <f>SUM(I48+K48+M48)</f>
        <v>351</v>
      </c>
      <c r="P48" s="132">
        <f>J48+L48+N48</f>
        <v>103</v>
      </c>
      <c r="Q48" s="130">
        <f>+P48/G48</f>
        <v>103</v>
      </c>
      <c r="R48" s="159">
        <f>+O48/P48</f>
        <v>3.407766990291262</v>
      </c>
      <c r="S48" s="129"/>
      <c r="T48" s="136">
        <f t="shared" si="3"/>
      </c>
      <c r="U48" s="129">
        <v>138100.98</v>
      </c>
      <c r="V48" s="130">
        <v>22337</v>
      </c>
      <c r="W48" s="190">
        <f>U48/V48</f>
        <v>6.182610914625958</v>
      </c>
      <c r="X48" s="8"/>
      <c r="Y48" s="8"/>
    </row>
    <row r="49" spans="1:25" s="10" customFormat="1" ht="18">
      <c r="A49" s="113">
        <v>45</v>
      </c>
      <c r="B49" s="187" t="s">
        <v>27</v>
      </c>
      <c r="C49" s="138">
        <v>39381</v>
      </c>
      <c r="D49" s="161" t="s">
        <v>56</v>
      </c>
      <c r="E49" s="141" t="s">
        <v>42</v>
      </c>
      <c r="F49" s="142">
        <v>144</v>
      </c>
      <c r="G49" s="142">
        <v>1</v>
      </c>
      <c r="H49" s="142">
        <v>11</v>
      </c>
      <c r="I49" s="143">
        <v>78</v>
      </c>
      <c r="J49" s="144">
        <v>12</v>
      </c>
      <c r="K49" s="143">
        <v>93</v>
      </c>
      <c r="L49" s="144">
        <v>13</v>
      </c>
      <c r="M49" s="143">
        <v>114</v>
      </c>
      <c r="N49" s="144">
        <v>16</v>
      </c>
      <c r="O49" s="145">
        <f>+I49+K49+M49</f>
        <v>285</v>
      </c>
      <c r="P49" s="146">
        <f>+J49+L49+N49</f>
        <v>41</v>
      </c>
      <c r="Q49" s="133">
        <f>IF(O49&lt;&gt;0,P49/G49,"")</f>
        <v>41</v>
      </c>
      <c r="R49" s="134">
        <f>IF(O49&lt;&gt;0,O49/P49,"")</f>
        <v>6.951219512195122</v>
      </c>
      <c r="S49" s="143">
        <v>213</v>
      </c>
      <c r="T49" s="136">
        <f t="shared" si="3"/>
        <v>0.3380281690140845</v>
      </c>
      <c r="U49" s="143">
        <v>4032677</v>
      </c>
      <c r="V49" s="144">
        <v>524906</v>
      </c>
      <c r="W49" s="191">
        <f>U49/V49</f>
        <v>7.682665086701238</v>
      </c>
      <c r="X49" s="8"/>
      <c r="Y49" s="8"/>
    </row>
    <row r="50" spans="1:25" s="10" customFormat="1" ht="18">
      <c r="A50" s="113">
        <v>46</v>
      </c>
      <c r="B50" s="187" t="s">
        <v>48</v>
      </c>
      <c r="C50" s="138">
        <v>39360</v>
      </c>
      <c r="D50" s="161" t="s">
        <v>56</v>
      </c>
      <c r="E50" s="141" t="s">
        <v>57</v>
      </c>
      <c r="F50" s="142">
        <v>73</v>
      </c>
      <c r="G50" s="142">
        <v>1</v>
      </c>
      <c r="H50" s="142">
        <v>14</v>
      </c>
      <c r="I50" s="143">
        <v>14</v>
      </c>
      <c r="J50" s="144">
        <v>2</v>
      </c>
      <c r="K50" s="143">
        <v>42</v>
      </c>
      <c r="L50" s="144">
        <v>6</v>
      </c>
      <c r="M50" s="143">
        <v>28</v>
      </c>
      <c r="N50" s="144">
        <v>4</v>
      </c>
      <c r="O50" s="145">
        <f>+I50+K50+M50</f>
        <v>84</v>
      </c>
      <c r="P50" s="146">
        <f>+J50+L50+N50</f>
        <v>12</v>
      </c>
      <c r="Q50" s="133">
        <f>IF(O50&lt;&gt;0,P50/G50,"")</f>
        <v>12</v>
      </c>
      <c r="R50" s="134">
        <f>IF(O50&lt;&gt;0,O50/P50,"")</f>
        <v>7</v>
      </c>
      <c r="S50" s="143">
        <v>84</v>
      </c>
      <c r="T50" s="136">
        <f t="shared" si="3"/>
        <v>0</v>
      </c>
      <c r="U50" s="143">
        <v>903639</v>
      </c>
      <c r="V50" s="144">
        <v>100163</v>
      </c>
      <c r="W50" s="191">
        <f>U50/V50</f>
        <v>9.021684654013956</v>
      </c>
      <c r="X50" s="8"/>
      <c r="Y50" s="8"/>
    </row>
    <row r="51" spans="1:25" s="10" customFormat="1" ht="18">
      <c r="A51" s="113">
        <v>47</v>
      </c>
      <c r="B51" s="188" t="s">
        <v>45</v>
      </c>
      <c r="C51" s="150">
        <v>39339</v>
      </c>
      <c r="D51" s="149" t="s">
        <v>41</v>
      </c>
      <c r="E51" s="149" t="s">
        <v>35</v>
      </c>
      <c r="F51" s="151">
        <v>79</v>
      </c>
      <c r="G51" s="153">
        <v>1</v>
      </c>
      <c r="H51" s="153">
        <v>17</v>
      </c>
      <c r="I51" s="154">
        <v>44</v>
      </c>
      <c r="J51" s="155">
        <v>6</v>
      </c>
      <c r="K51" s="154">
        <v>0</v>
      </c>
      <c r="L51" s="155">
        <v>0</v>
      </c>
      <c r="M51" s="154">
        <v>14</v>
      </c>
      <c r="N51" s="155">
        <v>2</v>
      </c>
      <c r="O51" s="156">
        <f>+M51+K51+I51</f>
        <v>58</v>
      </c>
      <c r="P51" s="157">
        <f>N51+L51+J51</f>
        <v>8</v>
      </c>
      <c r="Q51" s="155">
        <f>P51/G51</f>
        <v>8</v>
      </c>
      <c r="R51" s="158">
        <f>O51/P51</f>
        <v>7.25</v>
      </c>
      <c r="S51" s="154">
        <v>81</v>
      </c>
      <c r="T51" s="136">
        <f t="shared" si="3"/>
        <v>-0.2839506172839506</v>
      </c>
      <c r="U51" s="154">
        <v>307686</v>
      </c>
      <c r="V51" s="155">
        <v>48501</v>
      </c>
      <c r="W51" s="189">
        <f>+U51/V51</f>
        <v>6.3439104348363955</v>
      </c>
      <c r="X51" s="8"/>
      <c r="Y51" s="8"/>
    </row>
    <row r="52" spans="1:25" s="10" customFormat="1" ht="18">
      <c r="A52" s="113">
        <v>48</v>
      </c>
      <c r="B52" s="192" t="s">
        <v>119</v>
      </c>
      <c r="C52" s="138">
        <v>39416</v>
      </c>
      <c r="D52" s="162" t="s">
        <v>14</v>
      </c>
      <c r="E52" s="162" t="s">
        <v>120</v>
      </c>
      <c r="F52" s="163">
        <v>40</v>
      </c>
      <c r="G52" s="163">
        <v>1</v>
      </c>
      <c r="H52" s="163">
        <v>5</v>
      </c>
      <c r="I52" s="164">
        <v>0</v>
      </c>
      <c r="J52" s="139">
        <v>0</v>
      </c>
      <c r="K52" s="164">
        <v>13</v>
      </c>
      <c r="L52" s="139">
        <v>2</v>
      </c>
      <c r="M52" s="164">
        <v>42</v>
      </c>
      <c r="N52" s="139">
        <v>7</v>
      </c>
      <c r="O52" s="165">
        <f>I52+K52+M52</f>
        <v>55</v>
      </c>
      <c r="P52" s="166">
        <f>J52+L52+N52</f>
        <v>9</v>
      </c>
      <c r="Q52" s="139">
        <f>+P52/G52</f>
        <v>9</v>
      </c>
      <c r="R52" s="140">
        <f>+O52/P52</f>
        <v>6.111111111111111</v>
      </c>
      <c r="S52" s="164">
        <v>182</v>
      </c>
      <c r="T52" s="136">
        <f t="shared" si="3"/>
        <v>-0.6978021978021978</v>
      </c>
      <c r="U52" s="164">
        <v>28321</v>
      </c>
      <c r="V52" s="139">
        <v>3685</v>
      </c>
      <c r="W52" s="186">
        <f>U52/V52</f>
        <v>7.685481682496608</v>
      </c>
      <c r="X52" s="8"/>
      <c r="Y52" s="8"/>
    </row>
    <row r="53" spans="1:25" s="10" customFormat="1" ht="18.75" thickBot="1">
      <c r="A53" s="113">
        <v>49</v>
      </c>
      <c r="B53" s="194" t="s">
        <v>43</v>
      </c>
      <c r="C53" s="195">
        <v>39318</v>
      </c>
      <c r="D53" s="196" t="s">
        <v>64</v>
      </c>
      <c r="E53" s="196" t="s">
        <v>65</v>
      </c>
      <c r="F53" s="197">
        <v>116</v>
      </c>
      <c r="G53" s="197">
        <v>1</v>
      </c>
      <c r="H53" s="197">
        <v>20</v>
      </c>
      <c r="I53" s="198">
        <v>0</v>
      </c>
      <c r="J53" s="199">
        <v>0</v>
      </c>
      <c r="K53" s="198" t="s">
        <v>121</v>
      </c>
      <c r="L53" s="199" t="s">
        <v>121</v>
      </c>
      <c r="M53" s="198">
        <v>41</v>
      </c>
      <c r="N53" s="199">
        <v>7</v>
      </c>
      <c r="O53" s="200">
        <v>41</v>
      </c>
      <c r="P53" s="201">
        <v>7</v>
      </c>
      <c r="Q53" s="202">
        <f>IF(O53&lt;&gt;0,P53/G53,"")</f>
        <v>7</v>
      </c>
      <c r="R53" s="203">
        <f>IF(O53&lt;&gt;0,O53/P53,"")</f>
        <v>5.857142857142857</v>
      </c>
      <c r="S53" s="204">
        <v>10</v>
      </c>
      <c r="T53" s="205">
        <f t="shared" si="3"/>
        <v>3.1</v>
      </c>
      <c r="U53" s="198">
        <v>2643380</v>
      </c>
      <c r="V53" s="199">
        <v>331339</v>
      </c>
      <c r="W53" s="206">
        <f>IF(U53&lt;&gt;0,U53/V53,"")</f>
        <v>7.977871605817607</v>
      </c>
      <c r="X53" s="8"/>
      <c r="Y53" s="8"/>
    </row>
    <row r="54" spans="1:28" s="93" customFormat="1" ht="15">
      <c r="A54" s="62"/>
      <c r="B54" s="241" t="s">
        <v>17</v>
      </c>
      <c r="C54" s="242"/>
      <c r="D54" s="243"/>
      <c r="E54" s="243"/>
      <c r="F54" s="114">
        <f>SUM(F5:F53)</f>
        <v>3135</v>
      </c>
      <c r="G54" s="114">
        <f>SUM(G5:G53)</f>
        <v>1563</v>
      </c>
      <c r="H54" s="115"/>
      <c r="I54" s="116"/>
      <c r="J54" s="117"/>
      <c r="K54" s="116"/>
      <c r="L54" s="117"/>
      <c r="M54" s="116"/>
      <c r="N54" s="117"/>
      <c r="O54" s="116">
        <f>SUM(O5:O53)</f>
        <v>3572202</v>
      </c>
      <c r="P54" s="117">
        <f>SUM(P5:P53)</f>
        <v>411273</v>
      </c>
      <c r="Q54" s="117">
        <f>O54/G54</f>
        <v>2285.47792706334</v>
      </c>
      <c r="R54" s="118">
        <f>O54/P54</f>
        <v>8.685719704429903</v>
      </c>
      <c r="S54" s="116"/>
      <c r="T54" s="119"/>
      <c r="U54" s="116"/>
      <c r="V54" s="117"/>
      <c r="W54" s="118"/>
      <c r="AB54" s="93" t="s">
        <v>26</v>
      </c>
    </row>
    <row r="55" spans="1:24" s="51" customFormat="1" ht="18">
      <c r="A55" s="40"/>
      <c r="B55" s="65"/>
      <c r="C55" s="63"/>
      <c r="F55" s="81"/>
      <c r="G55" s="42"/>
      <c r="H55" s="41"/>
      <c r="I55" s="68"/>
      <c r="J55" s="45"/>
      <c r="K55" s="68"/>
      <c r="L55" s="45"/>
      <c r="M55" s="68"/>
      <c r="N55" s="45"/>
      <c r="O55" s="68"/>
      <c r="P55" s="45"/>
      <c r="Q55" s="45"/>
      <c r="R55" s="46"/>
      <c r="S55" s="74"/>
      <c r="T55" s="48"/>
      <c r="U55" s="74"/>
      <c r="V55" s="45"/>
      <c r="W55" s="46"/>
      <c r="X55" s="50"/>
    </row>
    <row r="56" spans="1:24" s="9" customFormat="1" ht="18">
      <c r="A56" s="94"/>
      <c r="B56" s="66"/>
      <c r="C56" s="60"/>
      <c r="D56" s="239"/>
      <c r="E56" s="240"/>
      <c r="F56" s="240"/>
      <c r="G56" s="240"/>
      <c r="H56" s="95"/>
      <c r="I56" s="96"/>
      <c r="J56" s="97"/>
      <c r="K56" s="96"/>
      <c r="L56" s="97"/>
      <c r="M56" s="96"/>
      <c r="N56" s="97"/>
      <c r="O56" s="71"/>
      <c r="P56" s="98"/>
      <c r="Q56" s="97"/>
      <c r="R56" s="99"/>
      <c r="S56" s="248" t="s">
        <v>36</v>
      </c>
      <c r="T56" s="248"/>
      <c r="U56" s="248"/>
      <c r="V56" s="248"/>
      <c r="W56" s="248"/>
      <c r="X56" s="8"/>
    </row>
    <row r="57" spans="1:24" s="9" customFormat="1" ht="18">
      <c r="A57" s="94"/>
      <c r="B57" s="66"/>
      <c r="C57" s="60"/>
      <c r="D57" s="83"/>
      <c r="E57" s="84"/>
      <c r="F57" s="80"/>
      <c r="G57" s="80"/>
      <c r="H57" s="95"/>
      <c r="I57" s="96"/>
      <c r="J57" s="97"/>
      <c r="K57" s="96"/>
      <c r="L57" s="97"/>
      <c r="M57" s="96"/>
      <c r="N57" s="97"/>
      <c r="O57" s="71"/>
      <c r="P57" s="98"/>
      <c r="Q57" s="97"/>
      <c r="R57" s="99"/>
      <c r="S57" s="248"/>
      <c r="T57" s="248"/>
      <c r="U57" s="248"/>
      <c r="V57" s="248"/>
      <c r="W57" s="248"/>
      <c r="X57" s="8"/>
    </row>
    <row r="58" spans="1:24" s="9" customFormat="1" ht="18">
      <c r="A58" s="94"/>
      <c r="B58" s="66"/>
      <c r="C58" s="100"/>
      <c r="F58" s="95"/>
      <c r="G58" s="95"/>
      <c r="H58" s="95"/>
      <c r="I58" s="96"/>
      <c r="J58" s="97"/>
      <c r="K58" s="96"/>
      <c r="L58" s="97"/>
      <c r="M58" s="96"/>
      <c r="N58" s="97"/>
      <c r="O58" s="71"/>
      <c r="P58" s="98"/>
      <c r="Q58" s="97"/>
      <c r="R58" s="99"/>
      <c r="S58" s="248"/>
      <c r="T58" s="248"/>
      <c r="U58" s="248"/>
      <c r="V58" s="248"/>
      <c r="W58" s="248"/>
      <c r="X58" s="8"/>
    </row>
    <row r="59" spans="1:24" s="9" customFormat="1" ht="18" customHeight="1">
      <c r="A59" s="94"/>
      <c r="B59" s="66"/>
      <c r="C59" s="100"/>
      <c r="F59" s="95"/>
      <c r="G59" s="95"/>
      <c r="H59" s="95"/>
      <c r="I59" s="96"/>
      <c r="J59" s="97"/>
      <c r="K59" s="96"/>
      <c r="L59" s="97"/>
      <c r="M59" s="96"/>
      <c r="N59" s="97"/>
      <c r="O59" s="71"/>
      <c r="P59" s="98"/>
      <c r="Q59" s="97"/>
      <c r="R59" s="99"/>
      <c r="S59" s="247" t="s">
        <v>92</v>
      </c>
      <c r="T59" s="247"/>
      <c r="U59" s="247"/>
      <c r="V59" s="247"/>
      <c r="W59" s="247"/>
      <c r="X59" s="8"/>
    </row>
    <row r="60" spans="1:24" s="9" customFormat="1" ht="18">
      <c r="A60" s="94"/>
      <c r="B60" s="66"/>
      <c r="C60" s="100"/>
      <c r="F60" s="95"/>
      <c r="G60" s="95"/>
      <c r="H60" s="95"/>
      <c r="I60" s="96"/>
      <c r="J60" s="97"/>
      <c r="K60" s="96"/>
      <c r="L60" s="97"/>
      <c r="M60" s="96"/>
      <c r="N60" s="97"/>
      <c r="O60" s="71"/>
      <c r="P60" s="98"/>
      <c r="Q60" s="97"/>
      <c r="R60" s="99"/>
      <c r="S60" s="247"/>
      <c r="T60" s="247"/>
      <c r="U60" s="247"/>
      <c r="V60" s="247"/>
      <c r="W60" s="247"/>
      <c r="X60" s="8"/>
    </row>
    <row r="61" spans="1:24" s="9" customFormat="1" ht="18">
      <c r="A61" s="94"/>
      <c r="B61" s="66"/>
      <c r="C61" s="100"/>
      <c r="F61" s="95"/>
      <c r="G61" s="95"/>
      <c r="H61" s="95"/>
      <c r="I61" s="96"/>
      <c r="J61" s="97"/>
      <c r="K61" s="96"/>
      <c r="L61" s="97"/>
      <c r="M61" s="96"/>
      <c r="N61" s="97"/>
      <c r="O61" s="71"/>
      <c r="P61" s="98"/>
      <c r="Q61" s="97"/>
      <c r="R61" s="99"/>
      <c r="S61" s="247"/>
      <c r="T61" s="247"/>
      <c r="U61" s="247"/>
      <c r="V61" s="247"/>
      <c r="W61" s="247"/>
      <c r="X61" s="8"/>
    </row>
    <row r="62" spans="1:24" s="9" customFormat="1" ht="18">
      <c r="A62" s="94"/>
      <c r="B62" s="66"/>
      <c r="C62" s="100"/>
      <c r="F62" s="95"/>
      <c r="G62" s="95"/>
      <c r="H62" s="95"/>
      <c r="I62" s="96"/>
      <c r="J62" s="97"/>
      <c r="K62" s="96"/>
      <c r="L62" s="97"/>
      <c r="M62" s="96"/>
      <c r="N62" s="97"/>
      <c r="O62" s="71"/>
      <c r="P62" s="98"/>
      <c r="Q62" s="97"/>
      <c r="R62" s="99"/>
      <c r="S62" s="247" t="s">
        <v>93</v>
      </c>
      <c r="T62" s="247"/>
      <c r="U62" s="247"/>
      <c r="V62" s="247"/>
      <c r="W62" s="247"/>
      <c r="X62" s="8"/>
    </row>
    <row r="63" spans="1:24" s="9" customFormat="1" ht="18">
      <c r="A63" s="94"/>
      <c r="B63" s="66"/>
      <c r="C63" s="100"/>
      <c r="F63" s="95"/>
      <c r="G63" s="95"/>
      <c r="H63" s="95"/>
      <c r="I63" s="96"/>
      <c r="J63" s="97"/>
      <c r="K63" s="96"/>
      <c r="L63" s="97"/>
      <c r="M63" s="96"/>
      <c r="N63" s="97"/>
      <c r="O63" s="71"/>
      <c r="P63" s="98"/>
      <c r="Q63" s="97"/>
      <c r="R63" s="99"/>
      <c r="S63" s="247"/>
      <c r="T63" s="247"/>
      <c r="U63" s="247"/>
      <c r="V63" s="247"/>
      <c r="W63" s="247"/>
      <c r="X63" s="8"/>
    </row>
    <row r="64" spans="1:24" s="9" customFormat="1" ht="18">
      <c r="A64" s="94"/>
      <c r="B64" s="66"/>
      <c r="C64" s="100"/>
      <c r="F64" s="95"/>
      <c r="G64" s="95"/>
      <c r="H64" s="95"/>
      <c r="I64" s="96"/>
      <c r="J64" s="97"/>
      <c r="K64" s="96"/>
      <c r="L64" s="97"/>
      <c r="M64" s="96"/>
      <c r="N64" s="97"/>
      <c r="O64" s="71"/>
      <c r="P64" s="98"/>
      <c r="Q64" s="97"/>
      <c r="R64" s="99"/>
      <c r="S64" s="247"/>
      <c r="T64" s="247"/>
      <c r="U64" s="247"/>
      <c r="V64" s="247"/>
      <c r="W64" s="247"/>
      <c r="X64" s="8"/>
    </row>
    <row r="65" spans="1:24" s="9" customFormat="1" ht="18">
      <c r="A65" s="94"/>
      <c r="B65" s="66"/>
      <c r="C65" s="100"/>
      <c r="F65" s="95"/>
      <c r="G65" s="95"/>
      <c r="H65" s="95"/>
      <c r="I65" s="96"/>
      <c r="J65" s="97"/>
      <c r="K65" s="96"/>
      <c r="L65" s="97"/>
      <c r="M65" s="96"/>
      <c r="N65" s="97"/>
      <c r="O65" s="71"/>
      <c r="P65" s="244" t="s">
        <v>13</v>
      </c>
      <c r="Q65" s="245"/>
      <c r="R65" s="245"/>
      <c r="S65" s="245"/>
      <c r="T65" s="245"/>
      <c r="U65" s="245"/>
      <c r="V65" s="245"/>
      <c r="W65" s="245"/>
      <c r="X65" s="8"/>
    </row>
    <row r="66" spans="1:24" s="9" customFormat="1" ht="18">
      <c r="A66" s="94"/>
      <c r="B66" s="66"/>
      <c r="C66" s="100"/>
      <c r="F66" s="95"/>
      <c r="G66" s="95"/>
      <c r="H66" s="95"/>
      <c r="I66" s="96"/>
      <c r="J66" s="97"/>
      <c r="K66" s="96"/>
      <c r="L66" s="97"/>
      <c r="M66" s="96"/>
      <c r="N66" s="97"/>
      <c r="O66" s="71"/>
      <c r="P66" s="245"/>
      <c r="Q66" s="245"/>
      <c r="R66" s="245"/>
      <c r="S66" s="245"/>
      <c r="T66" s="245"/>
      <c r="U66" s="245"/>
      <c r="V66" s="245"/>
      <c r="W66" s="245"/>
      <c r="X66" s="8"/>
    </row>
    <row r="67" spans="1:24" s="9" customFormat="1" ht="18">
      <c r="A67" s="94"/>
      <c r="B67" s="66"/>
      <c r="C67" s="100"/>
      <c r="F67" s="95"/>
      <c r="G67" s="95"/>
      <c r="H67" s="95"/>
      <c r="I67" s="96"/>
      <c r="J67" s="97"/>
      <c r="K67" s="96"/>
      <c r="L67" s="97"/>
      <c r="M67" s="96"/>
      <c r="N67" s="97"/>
      <c r="O67" s="71"/>
      <c r="P67" s="245"/>
      <c r="Q67" s="245"/>
      <c r="R67" s="245"/>
      <c r="S67" s="245"/>
      <c r="T67" s="245"/>
      <c r="U67" s="245"/>
      <c r="V67" s="245"/>
      <c r="W67" s="245"/>
      <c r="X67" s="8"/>
    </row>
    <row r="68" spans="1:24" s="9" customFormat="1" ht="18">
      <c r="A68" s="94"/>
      <c r="B68" s="66"/>
      <c r="C68" s="100"/>
      <c r="F68" s="95"/>
      <c r="G68" s="95"/>
      <c r="H68" s="95"/>
      <c r="I68" s="96"/>
      <c r="J68" s="97"/>
      <c r="K68" s="96"/>
      <c r="L68" s="97"/>
      <c r="M68" s="96"/>
      <c r="N68" s="97"/>
      <c r="O68" s="71"/>
      <c r="P68" s="245"/>
      <c r="Q68" s="245"/>
      <c r="R68" s="245"/>
      <c r="S68" s="245"/>
      <c r="T68" s="245"/>
      <c r="U68" s="245"/>
      <c r="V68" s="245"/>
      <c r="W68" s="245"/>
      <c r="X68" s="8"/>
    </row>
    <row r="69" spans="1:24" s="9" customFormat="1" ht="18">
      <c r="A69" s="94"/>
      <c r="B69" s="66"/>
      <c r="C69" s="100"/>
      <c r="F69" s="95"/>
      <c r="G69" s="95"/>
      <c r="H69" s="95"/>
      <c r="I69" s="96"/>
      <c r="J69" s="97"/>
      <c r="K69" s="96"/>
      <c r="L69" s="97"/>
      <c r="M69" s="96"/>
      <c r="N69" s="97"/>
      <c r="O69" s="71"/>
      <c r="P69" s="245"/>
      <c r="Q69" s="245"/>
      <c r="R69" s="245"/>
      <c r="S69" s="245"/>
      <c r="T69" s="245"/>
      <c r="U69" s="245"/>
      <c r="V69" s="245"/>
      <c r="W69" s="245"/>
      <c r="X69" s="8"/>
    </row>
    <row r="70" spans="1:24" s="9" customFormat="1" ht="18">
      <c r="A70" s="94"/>
      <c r="B70" s="66"/>
      <c r="C70" s="100"/>
      <c r="F70" s="95"/>
      <c r="G70" s="101"/>
      <c r="H70" s="101"/>
      <c r="I70" s="102"/>
      <c r="J70" s="103"/>
      <c r="K70" s="102"/>
      <c r="L70" s="103"/>
      <c r="M70" s="102"/>
      <c r="N70" s="103"/>
      <c r="O70" s="71"/>
      <c r="P70" s="245"/>
      <c r="Q70" s="245"/>
      <c r="R70" s="245"/>
      <c r="S70" s="245"/>
      <c r="T70" s="245"/>
      <c r="U70" s="245"/>
      <c r="V70" s="245"/>
      <c r="W70" s="245"/>
      <c r="X70" s="8"/>
    </row>
    <row r="71" spans="1:24" s="9" customFormat="1" ht="18">
      <c r="A71" s="94"/>
      <c r="B71" s="66"/>
      <c r="C71" s="100"/>
      <c r="F71" s="95"/>
      <c r="G71" s="101"/>
      <c r="H71" s="101"/>
      <c r="I71" s="102"/>
      <c r="J71" s="103"/>
      <c r="K71" s="102"/>
      <c r="L71" s="103"/>
      <c r="M71" s="102"/>
      <c r="N71" s="103"/>
      <c r="O71" s="71"/>
      <c r="P71" s="246" t="s">
        <v>15</v>
      </c>
      <c r="Q71" s="245"/>
      <c r="R71" s="245"/>
      <c r="S71" s="245"/>
      <c r="T71" s="245"/>
      <c r="U71" s="245"/>
      <c r="V71" s="245"/>
      <c r="W71" s="245"/>
      <c r="X71" s="8"/>
    </row>
    <row r="72" spans="1:24" s="9" customFormat="1" ht="18">
      <c r="A72" s="94"/>
      <c r="B72" s="66"/>
      <c r="C72" s="100"/>
      <c r="F72" s="95"/>
      <c r="G72" s="101"/>
      <c r="H72" s="101"/>
      <c r="I72" s="102"/>
      <c r="J72" s="103"/>
      <c r="K72" s="102"/>
      <c r="L72" s="103"/>
      <c r="M72" s="102"/>
      <c r="N72" s="103"/>
      <c r="O72" s="71"/>
      <c r="P72" s="245"/>
      <c r="Q72" s="245"/>
      <c r="R72" s="245"/>
      <c r="S72" s="245"/>
      <c r="T72" s="245"/>
      <c r="U72" s="245"/>
      <c r="V72" s="245"/>
      <c r="W72" s="245"/>
      <c r="X72" s="8"/>
    </row>
    <row r="73" spans="1:24" s="9" customFormat="1" ht="18">
      <c r="A73" s="94"/>
      <c r="B73" s="66"/>
      <c r="C73" s="100"/>
      <c r="F73" s="95"/>
      <c r="G73" s="101"/>
      <c r="H73" s="101"/>
      <c r="I73" s="102"/>
      <c r="J73" s="103"/>
      <c r="K73" s="102"/>
      <c r="L73" s="103"/>
      <c r="M73" s="102"/>
      <c r="N73" s="103"/>
      <c r="O73" s="71"/>
      <c r="P73" s="245"/>
      <c r="Q73" s="245"/>
      <c r="R73" s="245"/>
      <c r="S73" s="245"/>
      <c r="T73" s="245"/>
      <c r="U73" s="245"/>
      <c r="V73" s="245"/>
      <c r="W73" s="245"/>
      <c r="X73" s="8"/>
    </row>
    <row r="74" spans="1:24" s="9" customFormat="1" ht="18">
      <c r="A74" s="94"/>
      <c r="B74" s="66"/>
      <c r="C74" s="100"/>
      <c r="F74" s="95"/>
      <c r="G74" s="101"/>
      <c r="H74" s="101"/>
      <c r="I74" s="102"/>
      <c r="J74" s="103"/>
      <c r="K74" s="102"/>
      <c r="L74" s="103"/>
      <c r="M74" s="102"/>
      <c r="N74" s="103"/>
      <c r="O74" s="71"/>
      <c r="P74" s="245"/>
      <c r="Q74" s="245"/>
      <c r="R74" s="245"/>
      <c r="S74" s="245"/>
      <c r="T74" s="245"/>
      <c r="U74" s="245"/>
      <c r="V74" s="245"/>
      <c r="W74" s="245"/>
      <c r="X74" s="8"/>
    </row>
    <row r="75" spans="1:24" s="9" customFormat="1" ht="18">
      <c r="A75" s="94"/>
      <c r="B75" s="66"/>
      <c r="C75" s="100"/>
      <c r="F75" s="95"/>
      <c r="G75" s="101"/>
      <c r="H75" s="101"/>
      <c r="I75" s="102"/>
      <c r="J75" s="103"/>
      <c r="K75" s="102"/>
      <c r="L75" s="103"/>
      <c r="M75" s="102"/>
      <c r="N75" s="103"/>
      <c r="O75" s="71"/>
      <c r="P75" s="245"/>
      <c r="Q75" s="245"/>
      <c r="R75" s="245"/>
      <c r="S75" s="245"/>
      <c r="T75" s="245"/>
      <c r="U75" s="245"/>
      <c r="V75" s="245"/>
      <c r="W75" s="245"/>
      <c r="X75" s="8"/>
    </row>
    <row r="76" spans="16:23" ht="18">
      <c r="P76" s="245"/>
      <c r="Q76" s="245"/>
      <c r="R76" s="245"/>
      <c r="S76" s="245"/>
      <c r="T76" s="245"/>
      <c r="U76" s="245"/>
      <c r="V76" s="245"/>
      <c r="W76" s="245"/>
    </row>
    <row r="77" spans="16:23" ht="18">
      <c r="P77" s="245"/>
      <c r="Q77" s="245"/>
      <c r="R77" s="245"/>
      <c r="S77" s="245"/>
      <c r="T77" s="245"/>
      <c r="U77" s="245"/>
      <c r="V77" s="245"/>
      <c r="W77" s="245"/>
    </row>
  </sheetData>
  <sheetProtection/>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D56:G56"/>
    <mergeCell ref="B54:E54"/>
    <mergeCell ref="P65:W70"/>
    <mergeCell ref="P71:W77"/>
    <mergeCell ref="S59:W61"/>
    <mergeCell ref="S56:W58"/>
    <mergeCell ref="S62:W64"/>
  </mergeCells>
  <printOptions/>
  <pageMargins left="0.3" right="0.13" top="1" bottom="1" header="0.5" footer="0.5"/>
  <pageSetup orientation="portrait" paperSize="9" scale="35"/>
  <ignoredErrors>
    <ignoredError sqref="X6:X7 X14:X25 X29:X30 X43:X53" unlockedFormula="1"/>
    <ignoredError sqref="X13 X26:X28 X8:X12 W13:W16 W17:W50" formula="1" unlockedFormula="1"/>
    <ignoredError sqref="Q7:R7 O17:V50 W51:W52 O51:V52 W7:W12" 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110" zoomScaleNormal="110" zoomScalePageLayoutView="0" workbookViewId="0" topLeftCell="B1">
      <selection activeCell="B3" sqref="B3:B4"/>
    </sheetView>
  </sheetViews>
  <sheetFormatPr defaultColWidth="39.8515625" defaultRowHeight="12.75"/>
  <cols>
    <col min="1" max="1" width="4.57421875" style="30" bestFit="1" customWidth="1"/>
    <col min="2" max="2" width="46.00390625" style="3" customWidth="1"/>
    <col min="3" max="3" width="9.421875" style="5" customWidth="1"/>
    <col min="4" max="4" width="14.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57421875" style="14" bestFit="1" customWidth="1"/>
    <col min="16" max="16" width="10.14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5.57421875" style="12" bestFit="1" customWidth="1"/>
    <col min="22" max="22" width="11.00390625" style="13" bestFit="1"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61" t="s">
        <v>16</v>
      </c>
      <c r="B2" s="262"/>
      <c r="C2" s="262"/>
      <c r="D2" s="262"/>
      <c r="E2" s="262"/>
      <c r="F2" s="262"/>
      <c r="G2" s="262"/>
      <c r="H2" s="262"/>
      <c r="I2" s="262"/>
      <c r="J2" s="262"/>
      <c r="K2" s="262"/>
      <c r="L2" s="262"/>
      <c r="M2" s="262"/>
      <c r="N2" s="262"/>
      <c r="O2" s="262"/>
      <c r="P2" s="262"/>
      <c r="Q2" s="262"/>
      <c r="R2" s="262"/>
      <c r="S2" s="262"/>
      <c r="T2" s="262"/>
      <c r="U2" s="262"/>
      <c r="V2" s="262"/>
      <c r="W2" s="262"/>
    </row>
    <row r="3" spans="1:23" s="29" customFormat="1" ht="16.5" customHeight="1">
      <c r="A3" s="31"/>
      <c r="B3" s="263" t="s">
        <v>22</v>
      </c>
      <c r="C3" s="258" t="s">
        <v>59</v>
      </c>
      <c r="D3" s="252" t="s">
        <v>50</v>
      </c>
      <c r="E3" s="252" t="s">
        <v>38</v>
      </c>
      <c r="F3" s="252" t="s">
        <v>60</v>
      </c>
      <c r="G3" s="252" t="s">
        <v>61</v>
      </c>
      <c r="H3" s="252" t="s">
        <v>62</v>
      </c>
      <c r="I3" s="251" t="s">
        <v>51</v>
      </c>
      <c r="J3" s="251"/>
      <c r="K3" s="251" t="s">
        <v>52</v>
      </c>
      <c r="L3" s="251"/>
      <c r="M3" s="251" t="s">
        <v>53</v>
      </c>
      <c r="N3" s="251"/>
      <c r="O3" s="254" t="s">
        <v>63</v>
      </c>
      <c r="P3" s="254"/>
      <c r="Q3" s="254"/>
      <c r="R3" s="254"/>
      <c r="S3" s="251" t="s">
        <v>49</v>
      </c>
      <c r="T3" s="251"/>
      <c r="U3" s="254" t="s">
        <v>23</v>
      </c>
      <c r="V3" s="254"/>
      <c r="W3" s="255"/>
    </row>
    <row r="4" spans="1:23" s="29" customFormat="1" ht="37.5" customHeight="1" thickBot="1">
      <c r="A4" s="55"/>
      <c r="B4" s="264"/>
      <c r="C4" s="259"/>
      <c r="D4" s="260"/>
      <c r="E4" s="260"/>
      <c r="F4" s="253"/>
      <c r="G4" s="253"/>
      <c r="H4" s="253"/>
      <c r="I4" s="67" t="s">
        <v>58</v>
      </c>
      <c r="J4" s="58" t="s">
        <v>55</v>
      </c>
      <c r="K4" s="67" t="s">
        <v>58</v>
      </c>
      <c r="L4" s="58" t="s">
        <v>55</v>
      </c>
      <c r="M4" s="67" t="s">
        <v>58</v>
      </c>
      <c r="N4" s="58" t="s">
        <v>55</v>
      </c>
      <c r="O4" s="70" t="s">
        <v>58</v>
      </c>
      <c r="P4" s="76" t="s">
        <v>55</v>
      </c>
      <c r="Q4" s="76" t="s">
        <v>24</v>
      </c>
      <c r="R4" s="57" t="s">
        <v>25</v>
      </c>
      <c r="S4" s="67" t="s">
        <v>58</v>
      </c>
      <c r="T4" s="56" t="s">
        <v>54</v>
      </c>
      <c r="U4" s="67" t="s">
        <v>58</v>
      </c>
      <c r="V4" s="58" t="s">
        <v>55</v>
      </c>
      <c r="W4" s="59" t="s">
        <v>25</v>
      </c>
    </row>
    <row r="5" spans="1:24" s="6" customFormat="1" ht="15.75" customHeight="1">
      <c r="A5" s="112">
        <v>1</v>
      </c>
      <c r="B5" s="171" t="s">
        <v>94</v>
      </c>
      <c r="C5" s="172">
        <v>39430</v>
      </c>
      <c r="D5" s="173" t="s">
        <v>64</v>
      </c>
      <c r="E5" s="173" t="s">
        <v>95</v>
      </c>
      <c r="F5" s="174">
        <v>137</v>
      </c>
      <c r="G5" s="174">
        <v>185</v>
      </c>
      <c r="H5" s="174">
        <v>1</v>
      </c>
      <c r="I5" s="175">
        <v>214231</v>
      </c>
      <c r="J5" s="176">
        <v>22073</v>
      </c>
      <c r="K5" s="175">
        <v>383762</v>
      </c>
      <c r="L5" s="176">
        <v>38764</v>
      </c>
      <c r="M5" s="175">
        <v>383479</v>
      </c>
      <c r="N5" s="176">
        <v>39648</v>
      </c>
      <c r="O5" s="177">
        <f>+M5+K5+I5</f>
        <v>981472</v>
      </c>
      <c r="P5" s="178">
        <f>+N5+L5+J5</f>
        <v>100485</v>
      </c>
      <c r="Q5" s="179">
        <f>IF(O5&lt;&gt;0,P5/G5,"")</f>
        <v>543.1621621621622</v>
      </c>
      <c r="R5" s="180">
        <f>IF(O5&lt;&gt;0,O5/P5,"")</f>
        <v>9.767348360451809</v>
      </c>
      <c r="S5" s="181"/>
      <c r="T5" s="182">
        <f aca="true" t="shared" si="0" ref="T5:T24">IF(S5&lt;&gt;0,-(S5-O5)/S5,"")</f>
      </c>
      <c r="U5" s="175">
        <v>981472</v>
      </c>
      <c r="V5" s="176">
        <v>100485</v>
      </c>
      <c r="W5" s="183">
        <f>IF(U5&lt;&gt;0,U5/V5,"")</f>
        <v>9.767348360451809</v>
      </c>
      <c r="X5" s="29"/>
    </row>
    <row r="6" spans="1:24" s="6" customFormat="1" ht="15.75" customHeight="1">
      <c r="A6" s="112">
        <v>2</v>
      </c>
      <c r="B6" s="184" t="s">
        <v>66</v>
      </c>
      <c r="C6" s="127">
        <v>39430</v>
      </c>
      <c r="D6" s="137" t="s">
        <v>64</v>
      </c>
      <c r="E6" s="137" t="s">
        <v>42</v>
      </c>
      <c r="F6" s="128">
        <v>242</v>
      </c>
      <c r="G6" s="128">
        <v>275</v>
      </c>
      <c r="H6" s="128">
        <v>4</v>
      </c>
      <c r="I6" s="129">
        <v>155238</v>
      </c>
      <c r="J6" s="130">
        <v>19552</v>
      </c>
      <c r="K6" s="129">
        <v>326391</v>
      </c>
      <c r="L6" s="130">
        <v>38461</v>
      </c>
      <c r="M6" s="129">
        <v>401074</v>
      </c>
      <c r="N6" s="130">
        <v>47045</v>
      </c>
      <c r="O6" s="131">
        <f>+M6+K6+I6</f>
        <v>882703</v>
      </c>
      <c r="P6" s="132">
        <f>+N6+L6+J6</f>
        <v>105058</v>
      </c>
      <c r="Q6" s="133">
        <f>IF(O6&lt;&gt;0,P6/G6,"")</f>
        <v>382.0290909090909</v>
      </c>
      <c r="R6" s="134">
        <f>IF(O6&lt;&gt;0,O6/P6,"")</f>
        <v>8.40205410344762</v>
      </c>
      <c r="S6" s="135">
        <v>1496256</v>
      </c>
      <c r="T6" s="136">
        <f t="shared" si="0"/>
        <v>-0.4100588401984687</v>
      </c>
      <c r="U6" s="129">
        <v>12519114</v>
      </c>
      <c r="V6" s="130">
        <v>1593049</v>
      </c>
      <c r="W6" s="185">
        <f>IF(U6&lt;&gt;0,U6/V6,"")</f>
        <v>7.858586898456984</v>
      </c>
      <c r="X6" s="29"/>
    </row>
    <row r="7" spans="1:24" s="6" customFormat="1" ht="15.75" customHeight="1">
      <c r="A7" s="125">
        <v>3</v>
      </c>
      <c r="B7" s="221" t="s">
        <v>67</v>
      </c>
      <c r="C7" s="222">
        <v>39437</v>
      </c>
      <c r="D7" s="223" t="s">
        <v>19</v>
      </c>
      <c r="E7" s="223" t="s">
        <v>68</v>
      </c>
      <c r="F7" s="224">
        <v>156</v>
      </c>
      <c r="G7" s="224">
        <v>156</v>
      </c>
      <c r="H7" s="224">
        <v>3</v>
      </c>
      <c r="I7" s="225">
        <v>70588.5</v>
      </c>
      <c r="J7" s="226">
        <v>9129</v>
      </c>
      <c r="K7" s="225">
        <v>164094.5</v>
      </c>
      <c r="L7" s="226">
        <v>20124</v>
      </c>
      <c r="M7" s="225">
        <v>205292</v>
      </c>
      <c r="N7" s="226">
        <v>25179</v>
      </c>
      <c r="O7" s="227">
        <f>SUM(I7+K7+M7)</f>
        <v>439975</v>
      </c>
      <c r="P7" s="228">
        <f>SUM(J7+L7+N7)</f>
        <v>54432</v>
      </c>
      <c r="Q7" s="229">
        <f>P7/G7</f>
        <v>348.9230769230769</v>
      </c>
      <c r="R7" s="230">
        <f>O7/P7</f>
        <v>8.083021017048795</v>
      </c>
      <c r="S7" s="225">
        <v>585380.5</v>
      </c>
      <c r="T7" s="231">
        <f t="shared" si="0"/>
        <v>-0.24839484745392099</v>
      </c>
      <c r="U7" s="225">
        <v>3432681.5</v>
      </c>
      <c r="V7" s="226">
        <v>460328</v>
      </c>
      <c r="W7" s="232">
        <f>U7/V7</f>
        <v>7.4570338975686905</v>
      </c>
      <c r="X7" s="7"/>
    </row>
    <row r="8" spans="1:25" s="9" customFormat="1" ht="15.75" customHeight="1">
      <c r="A8" s="124">
        <v>4</v>
      </c>
      <c r="B8" s="207" t="s">
        <v>0</v>
      </c>
      <c r="C8" s="208">
        <v>39402</v>
      </c>
      <c r="D8" s="209" t="s">
        <v>21</v>
      </c>
      <c r="E8" s="209" t="s">
        <v>1</v>
      </c>
      <c r="F8" s="210">
        <v>165</v>
      </c>
      <c r="G8" s="210">
        <v>165</v>
      </c>
      <c r="H8" s="210">
        <v>8</v>
      </c>
      <c r="I8" s="211">
        <v>60794</v>
      </c>
      <c r="J8" s="212">
        <v>8718</v>
      </c>
      <c r="K8" s="211">
        <v>133715</v>
      </c>
      <c r="L8" s="212">
        <v>17622</v>
      </c>
      <c r="M8" s="211">
        <v>174067</v>
      </c>
      <c r="N8" s="212">
        <v>22372</v>
      </c>
      <c r="O8" s="213">
        <f>I8+K8+M8</f>
        <v>368576</v>
      </c>
      <c r="P8" s="214">
        <f>J8+L8+N8</f>
        <v>48712</v>
      </c>
      <c r="Q8" s="215">
        <f>IF(O8&lt;&gt;0,P8/G8,"")</f>
        <v>295.22424242424245</v>
      </c>
      <c r="R8" s="216">
        <f>IF(O8&lt;&gt;0,O8/P8,"")</f>
        <v>7.566431269502381</v>
      </c>
      <c r="S8" s="211">
        <v>532690</v>
      </c>
      <c r="T8" s="217">
        <f t="shared" si="0"/>
        <v>-0.30808537798719704</v>
      </c>
      <c r="U8" s="218">
        <f>2138494+2493577.5+2571755+1985535.5+1113022+1444168.5+989643+368576</f>
        <v>13104771.5</v>
      </c>
      <c r="V8" s="219">
        <f>271934+322135+339926+262189+150199+208899+146862+48712</f>
        <v>1750856</v>
      </c>
      <c r="W8" s="220">
        <f>IF(U8&lt;&gt;0,U8/V8,"")</f>
        <v>7.484779730600346</v>
      </c>
      <c r="X8" s="7"/>
      <c r="Y8" s="8"/>
    </row>
    <row r="9" spans="1:24" s="10" customFormat="1" ht="15.75" customHeight="1">
      <c r="A9" s="112">
        <v>5</v>
      </c>
      <c r="B9" s="184" t="s">
        <v>69</v>
      </c>
      <c r="C9" s="127">
        <v>39430</v>
      </c>
      <c r="D9" s="137" t="s">
        <v>64</v>
      </c>
      <c r="E9" s="137" t="s">
        <v>18</v>
      </c>
      <c r="F9" s="128">
        <v>137</v>
      </c>
      <c r="G9" s="128">
        <v>137</v>
      </c>
      <c r="H9" s="128">
        <v>4</v>
      </c>
      <c r="I9" s="129">
        <v>21134</v>
      </c>
      <c r="J9" s="130">
        <v>3205</v>
      </c>
      <c r="K9" s="129">
        <v>71990</v>
      </c>
      <c r="L9" s="130">
        <v>8755</v>
      </c>
      <c r="M9" s="129">
        <v>99122</v>
      </c>
      <c r="N9" s="130">
        <v>12038</v>
      </c>
      <c r="O9" s="131">
        <f>+M9+K9+I9</f>
        <v>192246</v>
      </c>
      <c r="P9" s="132">
        <f>+N9+L9+J9</f>
        <v>23998</v>
      </c>
      <c r="Q9" s="133">
        <f>IF(O9&lt;&gt;0,P9/G9,"")</f>
        <v>175.16788321167883</v>
      </c>
      <c r="R9" s="134">
        <f>IF(O9&lt;&gt;0,O9/P9,"")</f>
        <v>8.010917576464706</v>
      </c>
      <c r="S9" s="135">
        <v>386069</v>
      </c>
      <c r="T9" s="136">
        <f t="shared" si="0"/>
        <v>-0.5020423810251535</v>
      </c>
      <c r="U9" s="129">
        <v>3060030</v>
      </c>
      <c r="V9" s="130">
        <v>373173</v>
      </c>
      <c r="W9" s="185">
        <f>IF(U9&lt;&gt;0,U9/V9,"")</f>
        <v>8.200030548833919</v>
      </c>
      <c r="X9" s="7"/>
    </row>
    <row r="10" spans="1:24" s="10" customFormat="1" ht="15.75" customHeight="1">
      <c r="A10" s="112">
        <v>6</v>
      </c>
      <c r="B10" s="188" t="s">
        <v>96</v>
      </c>
      <c r="C10" s="150">
        <v>39451</v>
      </c>
      <c r="D10" s="149" t="s">
        <v>41</v>
      </c>
      <c r="E10" s="149" t="s">
        <v>97</v>
      </c>
      <c r="F10" s="151">
        <v>22</v>
      </c>
      <c r="G10" s="152">
        <v>22</v>
      </c>
      <c r="H10" s="153">
        <v>1</v>
      </c>
      <c r="I10" s="154">
        <v>16910.5</v>
      </c>
      <c r="J10" s="155">
        <v>1455</v>
      </c>
      <c r="K10" s="154">
        <v>41658.5</v>
      </c>
      <c r="L10" s="155">
        <v>3487</v>
      </c>
      <c r="M10" s="154">
        <v>50981.5</v>
      </c>
      <c r="N10" s="155">
        <v>4244</v>
      </c>
      <c r="O10" s="156">
        <f>M10+K10+I10</f>
        <v>109550.5</v>
      </c>
      <c r="P10" s="157">
        <f>+J10+L10+N10</f>
        <v>9186</v>
      </c>
      <c r="Q10" s="155">
        <f>P10/G10</f>
        <v>417.54545454545456</v>
      </c>
      <c r="R10" s="158">
        <f>O10/P10</f>
        <v>11.925811016764643</v>
      </c>
      <c r="S10" s="154"/>
      <c r="T10" s="136">
        <f t="shared" si="0"/>
      </c>
      <c r="U10" s="154">
        <v>109550.5</v>
      </c>
      <c r="V10" s="155">
        <v>9186</v>
      </c>
      <c r="W10" s="189">
        <f>U10/V10</f>
        <v>11.925811016764643</v>
      </c>
      <c r="X10" s="9"/>
    </row>
    <row r="11" spans="1:24" s="10" customFormat="1" ht="15.75" customHeight="1">
      <c r="A11" s="112">
        <v>7</v>
      </c>
      <c r="B11" s="184" t="s">
        <v>98</v>
      </c>
      <c r="C11" s="127">
        <v>39451</v>
      </c>
      <c r="D11" s="126" t="s">
        <v>46</v>
      </c>
      <c r="E11" s="126" t="s">
        <v>99</v>
      </c>
      <c r="F11" s="128">
        <v>25</v>
      </c>
      <c r="G11" s="128">
        <v>25</v>
      </c>
      <c r="H11" s="128">
        <v>1</v>
      </c>
      <c r="I11" s="129">
        <v>16224</v>
      </c>
      <c r="J11" s="130">
        <v>1596</v>
      </c>
      <c r="K11" s="129">
        <v>30033</v>
      </c>
      <c r="L11" s="130">
        <v>2853</v>
      </c>
      <c r="M11" s="129">
        <v>35944.5</v>
      </c>
      <c r="N11" s="130">
        <v>3404</v>
      </c>
      <c r="O11" s="131">
        <f>I11+K11+M11</f>
        <v>82201.5</v>
      </c>
      <c r="P11" s="132">
        <f>J11+L11+N11</f>
        <v>7853</v>
      </c>
      <c r="Q11" s="130">
        <f>+P11/G11</f>
        <v>314.12</v>
      </c>
      <c r="R11" s="159">
        <f>+O11/P11</f>
        <v>10.4675283331211</v>
      </c>
      <c r="S11" s="129"/>
      <c r="T11" s="136">
        <f t="shared" si="0"/>
      </c>
      <c r="U11" s="160">
        <v>82201.5</v>
      </c>
      <c r="V11" s="148">
        <v>7853</v>
      </c>
      <c r="W11" s="190">
        <f>U11/V11</f>
        <v>10.4675283331211</v>
      </c>
      <c r="X11" s="8"/>
    </row>
    <row r="12" spans="1:25" s="10" customFormat="1" ht="15.75" customHeight="1">
      <c r="A12" s="112">
        <v>8</v>
      </c>
      <c r="B12" s="184" t="s">
        <v>70</v>
      </c>
      <c r="C12" s="138">
        <v>39437</v>
      </c>
      <c r="D12" s="137" t="s">
        <v>64</v>
      </c>
      <c r="E12" s="137" t="s">
        <v>65</v>
      </c>
      <c r="F12" s="128">
        <v>105</v>
      </c>
      <c r="G12" s="128">
        <v>105</v>
      </c>
      <c r="H12" s="128">
        <v>3</v>
      </c>
      <c r="I12" s="129">
        <v>7134</v>
      </c>
      <c r="J12" s="130">
        <v>888</v>
      </c>
      <c r="K12" s="129">
        <v>28640</v>
      </c>
      <c r="L12" s="130">
        <v>3297</v>
      </c>
      <c r="M12" s="129">
        <v>31194</v>
      </c>
      <c r="N12" s="130">
        <v>3537</v>
      </c>
      <c r="O12" s="131">
        <f>+M12+K12+I12</f>
        <v>66968</v>
      </c>
      <c r="P12" s="132">
        <f>+N12+L12+J12</f>
        <v>7722</v>
      </c>
      <c r="Q12" s="133">
        <f>IF(O12&lt;&gt;0,P12/G12,"")</f>
        <v>73.54285714285714</v>
      </c>
      <c r="R12" s="134">
        <f>IF(O12&lt;&gt;0,O12/P12,"")</f>
        <v>8.672364672364672</v>
      </c>
      <c r="S12" s="135">
        <v>133742</v>
      </c>
      <c r="T12" s="136">
        <f t="shared" si="0"/>
        <v>-0.49927472297408443</v>
      </c>
      <c r="U12" s="129">
        <v>686645</v>
      </c>
      <c r="V12" s="130">
        <v>77896</v>
      </c>
      <c r="W12" s="185">
        <f>IF(U12&lt;&gt;0,U12/V12,"")</f>
        <v>8.8148942179316</v>
      </c>
      <c r="X12" s="11"/>
      <c r="Y12" s="8"/>
    </row>
    <row r="13" spans="1:25" s="10" customFormat="1" ht="15.75" customHeight="1">
      <c r="A13" s="112">
        <v>9</v>
      </c>
      <c r="B13" s="187" t="s">
        <v>100</v>
      </c>
      <c r="C13" s="138">
        <v>39444</v>
      </c>
      <c r="D13" s="161" t="s">
        <v>56</v>
      </c>
      <c r="E13" s="141" t="s">
        <v>42</v>
      </c>
      <c r="F13" s="142">
        <v>60</v>
      </c>
      <c r="G13" s="142">
        <v>60</v>
      </c>
      <c r="H13" s="142">
        <v>2</v>
      </c>
      <c r="I13" s="143">
        <v>11983</v>
      </c>
      <c r="J13" s="144">
        <v>1120</v>
      </c>
      <c r="K13" s="143">
        <v>25259</v>
      </c>
      <c r="L13" s="144">
        <v>2503</v>
      </c>
      <c r="M13" s="143">
        <v>23536</v>
      </c>
      <c r="N13" s="144">
        <v>2323</v>
      </c>
      <c r="O13" s="145">
        <f>+I13+K13+M13</f>
        <v>60778</v>
      </c>
      <c r="P13" s="146">
        <f>+J13+L13+N13</f>
        <v>5946</v>
      </c>
      <c r="Q13" s="133">
        <f>IF(O13&lt;&gt;0,P13/G13,"")</f>
        <v>99.1</v>
      </c>
      <c r="R13" s="134">
        <f>IF(O13&lt;&gt;0,O13/P13,"")</f>
        <v>10.221661621257988</v>
      </c>
      <c r="S13" s="143">
        <v>112970</v>
      </c>
      <c r="T13" s="136">
        <f t="shared" si="0"/>
        <v>-0.46199876073293794</v>
      </c>
      <c r="U13" s="143">
        <v>272206</v>
      </c>
      <c r="V13" s="144">
        <v>28928</v>
      </c>
      <c r="W13" s="191">
        <f>U13/V13</f>
        <v>9.409775995575222</v>
      </c>
      <c r="X13" s="8"/>
      <c r="Y13" s="8"/>
    </row>
    <row r="14" spans="1:25" s="10" customFormat="1" ht="15.75" customHeight="1">
      <c r="A14" s="112">
        <v>10</v>
      </c>
      <c r="B14" s="187" t="s">
        <v>7</v>
      </c>
      <c r="C14" s="138">
        <v>39416</v>
      </c>
      <c r="D14" s="161" t="s">
        <v>56</v>
      </c>
      <c r="E14" s="141" t="s">
        <v>57</v>
      </c>
      <c r="F14" s="142">
        <v>123</v>
      </c>
      <c r="G14" s="142">
        <v>22</v>
      </c>
      <c r="H14" s="142">
        <v>6</v>
      </c>
      <c r="I14" s="143">
        <v>10672</v>
      </c>
      <c r="J14" s="144">
        <v>944</v>
      </c>
      <c r="K14" s="143">
        <v>21428</v>
      </c>
      <c r="L14" s="144">
        <v>1842</v>
      </c>
      <c r="M14" s="143">
        <v>23283</v>
      </c>
      <c r="N14" s="144">
        <v>1986</v>
      </c>
      <c r="O14" s="145">
        <f>+I14+K14+M14</f>
        <v>55383</v>
      </c>
      <c r="P14" s="146">
        <f>+J14+L14+N14</f>
        <v>4772</v>
      </c>
      <c r="Q14" s="133">
        <f>IF(O14&lt;&gt;0,P14/G14,"")</f>
        <v>216.9090909090909</v>
      </c>
      <c r="R14" s="134">
        <f>IF(O14&lt;&gt;0,O14/P14,"")</f>
        <v>11.6058256496228</v>
      </c>
      <c r="S14" s="143">
        <v>97926</v>
      </c>
      <c r="T14" s="136">
        <f t="shared" si="0"/>
        <v>-0.43444029164879605</v>
      </c>
      <c r="U14" s="143">
        <v>2898044</v>
      </c>
      <c r="V14" s="144">
        <v>293613</v>
      </c>
      <c r="W14" s="191">
        <f>U14/V14</f>
        <v>9.870285035063162</v>
      </c>
      <c r="X14" s="8"/>
      <c r="Y14" s="8"/>
    </row>
    <row r="15" spans="1:25" s="10" customFormat="1" ht="15.75" customHeight="1">
      <c r="A15" s="112">
        <v>11</v>
      </c>
      <c r="B15" s="192" t="s">
        <v>71</v>
      </c>
      <c r="C15" s="138">
        <v>39430</v>
      </c>
      <c r="D15" s="162" t="s">
        <v>14</v>
      </c>
      <c r="E15" s="162" t="s">
        <v>85</v>
      </c>
      <c r="F15" s="163">
        <v>80</v>
      </c>
      <c r="G15" s="163">
        <v>36</v>
      </c>
      <c r="H15" s="163">
        <v>4</v>
      </c>
      <c r="I15" s="164">
        <v>9314</v>
      </c>
      <c r="J15" s="139">
        <v>1524</v>
      </c>
      <c r="K15" s="164">
        <v>17913</v>
      </c>
      <c r="L15" s="139">
        <v>2812</v>
      </c>
      <c r="M15" s="164">
        <v>20801</v>
      </c>
      <c r="N15" s="139">
        <v>3092</v>
      </c>
      <c r="O15" s="165">
        <f>I15+K15+M15</f>
        <v>48028</v>
      </c>
      <c r="P15" s="166">
        <f>J15+L15+N15</f>
        <v>7428</v>
      </c>
      <c r="Q15" s="139">
        <f>+P15/G15</f>
        <v>206.33333333333334</v>
      </c>
      <c r="R15" s="140">
        <f>+O15/P15</f>
        <v>6.46580506192784</v>
      </c>
      <c r="S15" s="164">
        <v>90286</v>
      </c>
      <c r="T15" s="136">
        <f t="shared" si="0"/>
        <v>-0.4680459871962431</v>
      </c>
      <c r="U15" s="164">
        <v>1182799.24</v>
      </c>
      <c r="V15" s="139">
        <v>149070</v>
      </c>
      <c r="W15" s="186">
        <f>U15/V15</f>
        <v>7.934522304957403</v>
      </c>
      <c r="X15" s="8"/>
      <c r="Y15" s="8"/>
    </row>
    <row r="16" spans="1:25" s="10" customFormat="1" ht="15.75" customHeight="1">
      <c r="A16" s="112">
        <v>12</v>
      </c>
      <c r="B16" s="184" t="s">
        <v>83</v>
      </c>
      <c r="C16" s="127">
        <v>39444</v>
      </c>
      <c r="D16" s="126" t="s">
        <v>46</v>
      </c>
      <c r="E16" s="126" t="s">
        <v>84</v>
      </c>
      <c r="F16" s="128">
        <v>25</v>
      </c>
      <c r="G16" s="128">
        <v>23</v>
      </c>
      <c r="H16" s="128">
        <v>2</v>
      </c>
      <c r="I16" s="143">
        <v>8457</v>
      </c>
      <c r="J16" s="144">
        <v>787</v>
      </c>
      <c r="K16" s="143">
        <v>18120.5</v>
      </c>
      <c r="L16" s="144">
        <v>1606</v>
      </c>
      <c r="M16" s="143">
        <v>19948</v>
      </c>
      <c r="N16" s="144">
        <v>1793</v>
      </c>
      <c r="O16" s="145">
        <f>I16+K16+M16</f>
        <v>46525.5</v>
      </c>
      <c r="P16" s="146">
        <f>J16+L16+N16</f>
        <v>4186</v>
      </c>
      <c r="Q16" s="130">
        <f>+P16/G16</f>
        <v>182</v>
      </c>
      <c r="R16" s="159">
        <f>+O16/P16</f>
        <v>11.114548494983278</v>
      </c>
      <c r="S16" s="129">
        <v>101207.25</v>
      </c>
      <c r="T16" s="136">
        <f t="shared" si="0"/>
        <v>-0.5402947911340343</v>
      </c>
      <c r="U16" s="160">
        <v>211985.75</v>
      </c>
      <c r="V16" s="148">
        <v>20266</v>
      </c>
      <c r="W16" s="190">
        <f>U16/V16</f>
        <v>10.460167275239318</v>
      </c>
      <c r="X16" s="8"/>
      <c r="Y16" s="8"/>
    </row>
    <row r="17" spans="1:25" s="10" customFormat="1" ht="15.75" customHeight="1">
      <c r="A17" s="112">
        <v>13</v>
      </c>
      <c r="B17" s="192" t="s">
        <v>86</v>
      </c>
      <c r="C17" s="138">
        <v>39444</v>
      </c>
      <c r="D17" s="162" t="s">
        <v>87</v>
      </c>
      <c r="E17" s="162" t="s">
        <v>87</v>
      </c>
      <c r="F17" s="167">
        <v>14</v>
      </c>
      <c r="G17" s="167">
        <v>14</v>
      </c>
      <c r="H17" s="167">
        <v>2</v>
      </c>
      <c r="I17" s="143">
        <v>9641</v>
      </c>
      <c r="J17" s="144">
        <v>820</v>
      </c>
      <c r="K17" s="143">
        <v>14286</v>
      </c>
      <c r="L17" s="144">
        <v>1166</v>
      </c>
      <c r="M17" s="143">
        <v>14787</v>
      </c>
      <c r="N17" s="144">
        <v>1204</v>
      </c>
      <c r="O17" s="145">
        <f>+I17+K17+M17</f>
        <v>38714</v>
      </c>
      <c r="P17" s="146">
        <f>+J17+L17+N17</f>
        <v>3190</v>
      </c>
      <c r="Q17" s="130">
        <f>+P17/G17</f>
        <v>227.85714285714286</v>
      </c>
      <c r="R17" s="159">
        <f>+O17/P17</f>
        <v>12.136050156739811</v>
      </c>
      <c r="S17" s="143">
        <v>77895</v>
      </c>
      <c r="T17" s="136">
        <f t="shared" si="0"/>
        <v>-0.5029976250080236</v>
      </c>
      <c r="U17" s="143">
        <v>190173</v>
      </c>
      <c r="V17" s="144">
        <v>17242</v>
      </c>
      <c r="W17" s="185">
        <f>U17/V17</f>
        <v>11.02963693307041</v>
      </c>
      <c r="X17" s="8"/>
      <c r="Y17" s="8"/>
    </row>
    <row r="18" spans="1:25" s="10" customFormat="1" ht="15.75" customHeight="1">
      <c r="A18" s="112">
        <v>14</v>
      </c>
      <c r="B18" s="187" t="s">
        <v>82</v>
      </c>
      <c r="C18" s="138">
        <v>39423</v>
      </c>
      <c r="D18" s="141" t="s">
        <v>21</v>
      </c>
      <c r="E18" s="141" t="s">
        <v>44</v>
      </c>
      <c r="F18" s="142">
        <v>164</v>
      </c>
      <c r="G18" s="142">
        <v>65</v>
      </c>
      <c r="H18" s="142">
        <v>5</v>
      </c>
      <c r="I18" s="143">
        <v>5188.5</v>
      </c>
      <c r="J18" s="144">
        <v>1034</v>
      </c>
      <c r="K18" s="143">
        <v>13793.5</v>
      </c>
      <c r="L18" s="144">
        <v>2416</v>
      </c>
      <c r="M18" s="143">
        <v>15694.5</v>
      </c>
      <c r="N18" s="144">
        <v>2580</v>
      </c>
      <c r="O18" s="145">
        <f>I18+K18+M18</f>
        <v>34676.5</v>
      </c>
      <c r="P18" s="146">
        <f>J18+L18+N18</f>
        <v>6030</v>
      </c>
      <c r="Q18" s="133">
        <f>IF(O18&lt;&gt;0,P18/G18,"")</f>
        <v>92.76923076923077</v>
      </c>
      <c r="R18" s="134">
        <f>IF(O18&lt;&gt;0,O18/P18,"")</f>
        <v>5.750663349917081</v>
      </c>
      <c r="S18" s="143">
        <v>159816</v>
      </c>
      <c r="T18" s="136">
        <f t="shared" si="0"/>
        <v>-0.7830223507033088</v>
      </c>
      <c r="U18" s="147">
        <f>1455428+896564.5+785700+295594.5+34676.5</f>
        <v>3467963.5</v>
      </c>
      <c r="V18" s="148">
        <f>172176+105411+97548+39201+6030</f>
        <v>420366</v>
      </c>
      <c r="W18" s="185">
        <f>IF(U18&lt;&gt;0,U18/V18,"")</f>
        <v>8.24986678275598</v>
      </c>
      <c r="X18" s="8"/>
      <c r="Y18" s="8"/>
    </row>
    <row r="19" spans="1:25" s="10" customFormat="1" ht="15.75" customHeight="1">
      <c r="A19" s="112">
        <v>15</v>
      </c>
      <c r="B19" s="184" t="s">
        <v>101</v>
      </c>
      <c r="C19" s="127">
        <v>39451</v>
      </c>
      <c r="D19" s="126" t="s">
        <v>46</v>
      </c>
      <c r="E19" s="126" t="s">
        <v>102</v>
      </c>
      <c r="F19" s="128">
        <v>9</v>
      </c>
      <c r="G19" s="128">
        <v>9</v>
      </c>
      <c r="H19" s="128">
        <v>1</v>
      </c>
      <c r="I19" s="143">
        <v>3928.5</v>
      </c>
      <c r="J19" s="144">
        <v>300</v>
      </c>
      <c r="K19" s="143">
        <v>11515.5</v>
      </c>
      <c r="L19" s="144">
        <v>861</v>
      </c>
      <c r="M19" s="143">
        <v>12308</v>
      </c>
      <c r="N19" s="144">
        <v>931</v>
      </c>
      <c r="O19" s="145">
        <f>I19+K19+M19</f>
        <v>27752</v>
      </c>
      <c r="P19" s="146">
        <f>J19+L19+N19</f>
        <v>2092</v>
      </c>
      <c r="Q19" s="130">
        <f>+P19/G19</f>
        <v>232.44444444444446</v>
      </c>
      <c r="R19" s="159">
        <f>+O19/P19</f>
        <v>13.265774378585085</v>
      </c>
      <c r="S19" s="129"/>
      <c r="T19" s="136">
        <f t="shared" si="0"/>
      </c>
      <c r="U19" s="160">
        <v>27752</v>
      </c>
      <c r="V19" s="148">
        <v>2092</v>
      </c>
      <c r="W19" s="190">
        <f aca="true" t="shared" si="1" ref="W19:W24">U19/V19</f>
        <v>13.265774378585085</v>
      </c>
      <c r="X19" s="8"/>
      <c r="Y19" s="8"/>
    </row>
    <row r="20" spans="1:25" s="10" customFormat="1" ht="15.75" customHeight="1">
      <c r="A20" s="112">
        <v>16</v>
      </c>
      <c r="B20" s="187" t="s">
        <v>72</v>
      </c>
      <c r="C20" s="138">
        <v>39437</v>
      </c>
      <c r="D20" s="161" t="s">
        <v>56</v>
      </c>
      <c r="E20" s="141" t="s">
        <v>73</v>
      </c>
      <c r="F20" s="142">
        <v>49</v>
      </c>
      <c r="G20" s="142">
        <v>41</v>
      </c>
      <c r="H20" s="142">
        <v>3</v>
      </c>
      <c r="I20" s="143">
        <v>3958</v>
      </c>
      <c r="J20" s="144">
        <v>432</v>
      </c>
      <c r="K20" s="143">
        <v>10495</v>
      </c>
      <c r="L20" s="144">
        <v>1071</v>
      </c>
      <c r="M20" s="143">
        <v>9862</v>
      </c>
      <c r="N20" s="144">
        <v>992</v>
      </c>
      <c r="O20" s="145">
        <f>+I20+K20+M20</f>
        <v>24315</v>
      </c>
      <c r="P20" s="146">
        <f>+J20+L20+N20</f>
        <v>2495</v>
      </c>
      <c r="Q20" s="133">
        <f>IF(O20&lt;&gt;0,P20/G20,"")</f>
        <v>60.853658536585364</v>
      </c>
      <c r="R20" s="134">
        <f>IF(O20&lt;&gt;0,O20/P20,"")</f>
        <v>9.745490981963927</v>
      </c>
      <c r="S20" s="143">
        <v>79001</v>
      </c>
      <c r="T20" s="136">
        <f t="shared" si="0"/>
        <v>-0.6922190858343565</v>
      </c>
      <c r="U20" s="143">
        <v>440620</v>
      </c>
      <c r="V20" s="144">
        <v>46812</v>
      </c>
      <c r="W20" s="191">
        <f t="shared" si="1"/>
        <v>9.412543792190037</v>
      </c>
      <c r="X20" s="8"/>
      <c r="Y20" s="8"/>
    </row>
    <row r="21" spans="1:24" s="10" customFormat="1" ht="15.75" customHeight="1">
      <c r="A21" s="112">
        <v>17</v>
      </c>
      <c r="B21" s="184" t="s">
        <v>8</v>
      </c>
      <c r="C21" s="127">
        <v>39423</v>
      </c>
      <c r="D21" s="126" t="s">
        <v>19</v>
      </c>
      <c r="E21" s="126" t="s">
        <v>37</v>
      </c>
      <c r="F21" s="128">
        <v>40</v>
      </c>
      <c r="G21" s="128">
        <v>28</v>
      </c>
      <c r="H21" s="128">
        <v>5</v>
      </c>
      <c r="I21" s="129">
        <v>4011</v>
      </c>
      <c r="J21" s="130">
        <v>721</v>
      </c>
      <c r="K21" s="129">
        <v>6708.5</v>
      </c>
      <c r="L21" s="130">
        <v>1158</v>
      </c>
      <c r="M21" s="129">
        <v>8746.5</v>
      </c>
      <c r="N21" s="130">
        <v>1477</v>
      </c>
      <c r="O21" s="131">
        <f aca="true" t="shared" si="2" ref="O21:P24">I21+K21+M21</f>
        <v>19466</v>
      </c>
      <c r="P21" s="132">
        <f t="shared" si="2"/>
        <v>3356</v>
      </c>
      <c r="Q21" s="139">
        <f>P21/G21</f>
        <v>119.85714285714286</v>
      </c>
      <c r="R21" s="140">
        <f>O21/P21</f>
        <v>5.800357568533969</v>
      </c>
      <c r="S21" s="129">
        <v>22171</v>
      </c>
      <c r="T21" s="136">
        <f t="shared" si="0"/>
        <v>-0.1220062243471201</v>
      </c>
      <c r="U21" s="129">
        <v>742033.5</v>
      </c>
      <c r="V21" s="130">
        <v>81988</v>
      </c>
      <c r="W21" s="186">
        <f t="shared" si="1"/>
        <v>9.050513489778991</v>
      </c>
      <c r="X21" s="8"/>
    </row>
    <row r="22" spans="1:24" s="10" customFormat="1" ht="15.75" customHeight="1">
      <c r="A22" s="112">
        <v>18</v>
      </c>
      <c r="B22" s="184" t="s">
        <v>74</v>
      </c>
      <c r="C22" s="127">
        <v>39430</v>
      </c>
      <c r="D22" s="126" t="s">
        <v>19</v>
      </c>
      <c r="E22" s="126" t="s">
        <v>37</v>
      </c>
      <c r="F22" s="128">
        <v>64</v>
      </c>
      <c r="G22" s="128">
        <v>44</v>
      </c>
      <c r="H22" s="128">
        <v>4</v>
      </c>
      <c r="I22" s="129">
        <v>1954.5</v>
      </c>
      <c r="J22" s="130">
        <v>388</v>
      </c>
      <c r="K22" s="129">
        <v>6987.5</v>
      </c>
      <c r="L22" s="130">
        <v>1145</v>
      </c>
      <c r="M22" s="129">
        <v>8910.5</v>
      </c>
      <c r="N22" s="130">
        <v>1359</v>
      </c>
      <c r="O22" s="131">
        <f t="shared" si="2"/>
        <v>17852.5</v>
      </c>
      <c r="P22" s="132">
        <f t="shared" si="2"/>
        <v>2892</v>
      </c>
      <c r="Q22" s="139">
        <f>P22/G22</f>
        <v>65.72727272727273</v>
      </c>
      <c r="R22" s="140">
        <f>O22/P22</f>
        <v>6.173063623789765</v>
      </c>
      <c r="S22" s="129">
        <v>39973.5</v>
      </c>
      <c r="T22" s="136">
        <f t="shared" si="0"/>
        <v>-0.5533916219495416</v>
      </c>
      <c r="U22" s="129">
        <v>461378</v>
      </c>
      <c r="V22" s="130">
        <v>53572</v>
      </c>
      <c r="W22" s="186">
        <f t="shared" si="1"/>
        <v>8.612297468826998</v>
      </c>
      <c r="X22" s="8"/>
    </row>
    <row r="23" spans="1:24" s="10" customFormat="1" ht="15.75" customHeight="1">
      <c r="A23" s="112">
        <v>19</v>
      </c>
      <c r="B23" s="192" t="s">
        <v>75</v>
      </c>
      <c r="C23" s="138">
        <v>39437</v>
      </c>
      <c r="D23" s="168" t="s">
        <v>30</v>
      </c>
      <c r="E23" s="168" t="s">
        <v>34</v>
      </c>
      <c r="F23" s="163">
        <v>17</v>
      </c>
      <c r="G23" s="163">
        <v>17</v>
      </c>
      <c r="H23" s="163">
        <v>3</v>
      </c>
      <c r="I23" s="164">
        <v>3619</v>
      </c>
      <c r="J23" s="139">
        <v>336</v>
      </c>
      <c r="K23" s="164">
        <v>5593</v>
      </c>
      <c r="L23" s="139">
        <v>542</v>
      </c>
      <c r="M23" s="164">
        <v>5717</v>
      </c>
      <c r="N23" s="139">
        <v>557</v>
      </c>
      <c r="O23" s="165">
        <f t="shared" si="2"/>
        <v>14929</v>
      </c>
      <c r="P23" s="166">
        <f t="shared" si="2"/>
        <v>1435</v>
      </c>
      <c r="Q23" s="139">
        <f>P23/G23</f>
        <v>84.41176470588235</v>
      </c>
      <c r="R23" s="140">
        <f>O23/P23</f>
        <v>10.40348432055749</v>
      </c>
      <c r="S23" s="164">
        <v>49990</v>
      </c>
      <c r="T23" s="136">
        <f t="shared" si="0"/>
        <v>-0.7013602720544109</v>
      </c>
      <c r="U23" s="164">
        <v>263189</v>
      </c>
      <c r="V23" s="139">
        <v>24323</v>
      </c>
      <c r="W23" s="186">
        <f t="shared" si="1"/>
        <v>10.820581342761995</v>
      </c>
      <c r="X23" s="8"/>
    </row>
    <row r="24" spans="1:24" s="10" customFormat="1" ht="18.75" thickBot="1">
      <c r="A24" s="112">
        <v>20</v>
      </c>
      <c r="B24" s="194" t="s">
        <v>3</v>
      </c>
      <c r="C24" s="195">
        <v>39402</v>
      </c>
      <c r="D24" s="233" t="s">
        <v>19</v>
      </c>
      <c r="E24" s="233" t="s">
        <v>4</v>
      </c>
      <c r="F24" s="197">
        <v>125</v>
      </c>
      <c r="G24" s="197">
        <v>11</v>
      </c>
      <c r="H24" s="197">
        <v>8</v>
      </c>
      <c r="I24" s="198">
        <v>2270</v>
      </c>
      <c r="J24" s="199">
        <v>464</v>
      </c>
      <c r="K24" s="198">
        <v>4398</v>
      </c>
      <c r="L24" s="199">
        <v>826</v>
      </c>
      <c r="M24" s="198">
        <v>4596</v>
      </c>
      <c r="N24" s="199">
        <v>854</v>
      </c>
      <c r="O24" s="200">
        <f t="shared" si="2"/>
        <v>11264</v>
      </c>
      <c r="P24" s="201">
        <f t="shared" si="2"/>
        <v>2144</v>
      </c>
      <c r="Q24" s="234">
        <f>P24/G24</f>
        <v>194.9090909090909</v>
      </c>
      <c r="R24" s="235">
        <f>O24/P24</f>
        <v>5.253731343283582</v>
      </c>
      <c r="S24" s="198">
        <v>9047</v>
      </c>
      <c r="T24" s="205">
        <f t="shared" si="0"/>
        <v>0.2450536089311374</v>
      </c>
      <c r="U24" s="236">
        <v>2048467.5</v>
      </c>
      <c r="V24" s="237">
        <v>290937</v>
      </c>
      <c r="W24" s="238">
        <f t="shared" si="1"/>
        <v>7.040931541880201</v>
      </c>
      <c r="X24" s="8"/>
    </row>
    <row r="25" spans="1:28" s="61" customFormat="1" ht="15">
      <c r="A25" s="62"/>
      <c r="B25" s="241" t="s">
        <v>17</v>
      </c>
      <c r="C25" s="241"/>
      <c r="D25" s="265"/>
      <c r="E25" s="265"/>
      <c r="F25" s="114"/>
      <c r="G25" s="114">
        <f>SUM(G5:G24)</f>
        <v>1440</v>
      </c>
      <c r="H25" s="115"/>
      <c r="I25" s="122"/>
      <c r="J25" s="123"/>
      <c r="K25" s="122"/>
      <c r="L25" s="123"/>
      <c r="M25" s="122"/>
      <c r="N25" s="123"/>
      <c r="O25" s="122">
        <f>SUM(O5:O24)</f>
        <v>3523375.5</v>
      </c>
      <c r="P25" s="123">
        <f>SUM(P5:P24)</f>
        <v>403412</v>
      </c>
      <c r="Q25" s="123">
        <f>O25/G25</f>
        <v>2446.788541666667</v>
      </c>
      <c r="R25" s="118">
        <f>O25/P25</f>
        <v>8.7339382566706</v>
      </c>
      <c r="S25" s="122"/>
      <c r="T25" s="119"/>
      <c r="U25" s="122"/>
      <c r="V25" s="123"/>
      <c r="W25" s="118"/>
      <c r="AB25" s="61" t="s">
        <v>26</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39"/>
      <c r="E27" s="240"/>
      <c r="F27" s="240"/>
      <c r="G27" s="240"/>
      <c r="H27" s="34"/>
      <c r="I27" s="35"/>
      <c r="K27" s="35"/>
      <c r="M27" s="35"/>
      <c r="O27" s="36"/>
      <c r="R27" s="37"/>
      <c r="S27" s="268" t="s">
        <v>36</v>
      </c>
      <c r="T27" s="268"/>
      <c r="U27" s="268"/>
      <c r="V27" s="268"/>
      <c r="W27" s="268"/>
      <c r="X27" s="38"/>
    </row>
    <row r="28" spans="1:24" s="33" customFormat="1" ht="18">
      <c r="A28" s="32"/>
      <c r="B28" s="9"/>
      <c r="C28" s="52"/>
      <c r="D28" s="53"/>
      <c r="E28" s="54"/>
      <c r="F28" s="54"/>
      <c r="G28" s="80"/>
      <c r="H28" s="34"/>
      <c r="M28" s="35"/>
      <c r="O28" s="36"/>
      <c r="R28" s="37"/>
      <c r="S28" s="268"/>
      <c r="T28" s="268"/>
      <c r="U28" s="268"/>
      <c r="V28" s="268"/>
      <c r="W28" s="268"/>
      <c r="X28" s="38"/>
    </row>
    <row r="29" spans="1:24" s="33" customFormat="1" ht="18">
      <c r="A29" s="32"/>
      <c r="G29" s="34"/>
      <c r="H29" s="34"/>
      <c r="M29" s="35"/>
      <c r="O29" s="36"/>
      <c r="R29" s="37"/>
      <c r="S29" s="268"/>
      <c r="T29" s="268"/>
      <c r="U29" s="268"/>
      <c r="V29" s="268"/>
      <c r="W29" s="268"/>
      <c r="X29" s="38"/>
    </row>
    <row r="30" spans="1:24" s="33" customFormat="1" ht="18" customHeight="1">
      <c r="A30" s="32"/>
      <c r="C30" s="34"/>
      <c r="E30" s="39"/>
      <c r="F30" s="34"/>
      <c r="G30" s="34"/>
      <c r="H30" s="34"/>
      <c r="I30" s="35"/>
      <c r="K30" s="35"/>
      <c r="M30" s="35"/>
      <c r="O30" s="36"/>
      <c r="S30" s="247" t="s">
        <v>92</v>
      </c>
      <c r="T30" s="247"/>
      <c r="U30" s="247"/>
      <c r="V30" s="247"/>
      <c r="W30" s="247"/>
      <c r="X30" s="38"/>
    </row>
    <row r="31" spans="1:24" s="33" customFormat="1" ht="18.75" customHeight="1">
      <c r="A31" s="32"/>
      <c r="C31" s="34"/>
      <c r="E31" s="39"/>
      <c r="F31" s="34"/>
      <c r="G31" s="34"/>
      <c r="H31" s="34"/>
      <c r="I31" s="35"/>
      <c r="K31" s="35"/>
      <c r="M31" s="35"/>
      <c r="O31" s="36"/>
      <c r="S31" s="247"/>
      <c r="T31" s="247"/>
      <c r="U31" s="247"/>
      <c r="V31" s="247"/>
      <c r="W31" s="247"/>
      <c r="X31" s="38"/>
    </row>
    <row r="32" spans="1:24" s="33" customFormat="1" ht="36" customHeight="1">
      <c r="A32" s="32"/>
      <c r="C32" s="34"/>
      <c r="E32" s="39"/>
      <c r="F32" s="34"/>
      <c r="G32" s="34"/>
      <c r="H32" s="34"/>
      <c r="I32" s="35"/>
      <c r="K32" s="35"/>
      <c r="M32" s="35"/>
      <c r="O32" s="36"/>
      <c r="S32" s="247"/>
      <c r="T32" s="247"/>
      <c r="U32" s="247"/>
      <c r="V32" s="247"/>
      <c r="W32" s="247"/>
      <c r="X32" s="38"/>
    </row>
    <row r="33" spans="1:24" s="33" customFormat="1" ht="30" customHeight="1">
      <c r="A33" s="32"/>
      <c r="C33" s="34"/>
      <c r="E33" s="39"/>
      <c r="F33" s="34"/>
      <c r="G33" s="34"/>
      <c r="H33" s="34"/>
      <c r="I33" s="35"/>
      <c r="K33" s="35"/>
      <c r="M33" s="35"/>
      <c r="O33" s="36"/>
      <c r="P33" s="244" t="s">
        <v>13</v>
      </c>
      <c r="Q33" s="267"/>
      <c r="R33" s="267"/>
      <c r="S33" s="267"/>
      <c r="T33" s="267"/>
      <c r="U33" s="267"/>
      <c r="V33" s="267"/>
      <c r="W33" s="267"/>
      <c r="X33" s="38"/>
    </row>
    <row r="34" spans="1:24" s="33" customFormat="1" ht="30" customHeight="1">
      <c r="A34" s="32"/>
      <c r="C34" s="34"/>
      <c r="E34" s="39"/>
      <c r="F34" s="34"/>
      <c r="G34" s="34"/>
      <c r="H34" s="34"/>
      <c r="I34" s="35"/>
      <c r="K34" s="35"/>
      <c r="M34" s="35"/>
      <c r="O34" s="36"/>
      <c r="P34" s="267"/>
      <c r="Q34" s="267"/>
      <c r="R34" s="267"/>
      <c r="S34" s="267"/>
      <c r="T34" s="267"/>
      <c r="U34" s="267"/>
      <c r="V34" s="267"/>
      <c r="W34" s="267"/>
      <c r="X34" s="38"/>
    </row>
    <row r="35" spans="1:24" s="33" customFormat="1" ht="30" customHeight="1">
      <c r="A35" s="32"/>
      <c r="C35" s="34"/>
      <c r="E35" s="39"/>
      <c r="F35" s="34"/>
      <c r="G35" s="34"/>
      <c r="H35" s="34"/>
      <c r="I35" s="35"/>
      <c r="K35" s="35"/>
      <c r="M35" s="35"/>
      <c r="O35" s="36"/>
      <c r="P35" s="267"/>
      <c r="Q35" s="267"/>
      <c r="R35" s="267"/>
      <c r="S35" s="267"/>
      <c r="T35" s="267"/>
      <c r="U35" s="267"/>
      <c r="V35" s="267"/>
      <c r="W35" s="267"/>
      <c r="X35" s="38"/>
    </row>
    <row r="36" spans="1:24" s="33" customFormat="1" ht="30" customHeight="1">
      <c r="A36" s="32"/>
      <c r="C36" s="34"/>
      <c r="E36" s="39"/>
      <c r="F36" s="34"/>
      <c r="G36" s="34"/>
      <c r="H36" s="34"/>
      <c r="I36" s="35"/>
      <c r="K36" s="35"/>
      <c r="M36" s="35"/>
      <c r="O36" s="36"/>
      <c r="P36" s="267"/>
      <c r="Q36" s="267"/>
      <c r="R36" s="267"/>
      <c r="S36" s="267"/>
      <c r="T36" s="267"/>
      <c r="U36" s="267"/>
      <c r="V36" s="267"/>
      <c r="W36" s="267"/>
      <c r="X36" s="38"/>
    </row>
    <row r="37" spans="1:24" s="33" customFormat="1" ht="30" customHeight="1">
      <c r="A37" s="32"/>
      <c r="C37" s="34"/>
      <c r="E37" s="39"/>
      <c r="F37" s="34"/>
      <c r="G37" s="34"/>
      <c r="H37" s="34"/>
      <c r="I37" s="35"/>
      <c r="K37" s="35"/>
      <c r="M37" s="35"/>
      <c r="O37" s="36"/>
      <c r="P37" s="267"/>
      <c r="Q37" s="267"/>
      <c r="R37" s="267"/>
      <c r="S37" s="267"/>
      <c r="T37" s="267"/>
      <c r="U37" s="267"/>
      <c r="V37" s="267"/>
      <c r="W37" s="267"/>
      <c r="X37" s="38"/>
    </row>
    <row r="38" spans="1:24" s="33" customFormat="1" ht="30" customHeight="1">
      <c r="A38" s="32"/>
      <c r="C38" s="34"/>
      <c r="E38" s="39"/>
      <c r="F38" s="34"/>
      <c r="G38" s="5"/>
      <c r="H38" s="5"/>
      <c r="I38" s="12"/>
      <c r="J38" s="3"/>
      <c r="K38" s="12"/>
      <c r="L38" s="3"/>
      <c r="M38" s="12"/>
      <c r="N38" s="3"/>
      <c r="O38" s="36"/>
      <c r="P38" s="267"/>
      <c r="Q38" s="267"/>
      <c r="R38" s="267"/>
      <c r="S38" s="267"/>
      <c r="T38" s="267"/>
      <c r="U38" s="267"/>
      <c r="V38" s="267"/>
      <c r="W38" s="267"/>
      <c r="X38" s="38"/>
    </row>
    <row r="39" spans="1:24" s="33" customFormat="1" ht="33" customHeight="1">
      <c r="A39" s="32"/>
      <c r="C39" s="34"/>
      <c r="E39" s="39"/>
      <c r="F39" s="34"/>
      <c r="G39" s="5"/>
      <c r="H39" s="5"/>
      <c r="I39" s="12"/>
      <c r="J39" s="3"/>
      <c r="K39" s="12"/>
      <c r="L39" s="3"/>
      <c r="M39" s="12"/>
      <c r="N39" s="3"/>
      <c r="O39" s="36"/>
      <c r="P39" s="266" t="s">
        <v>15</v>
      </c>
      <c r="Q39" s="267"/>
      <c r="R39" s="267"/>
      <c r="S39" s="267"/>
      <c r="T39" s="267"/>
      <c r="U39" s="267"/>
      <c r="V39" s="267"/>
      <c r="W39" s="267"/>
      <c r="X39" s="38"/>
    </row>
    <row r="40" spans="1:24" s="33" customFormat="1" ht="33" customHeight="1">
      <c r="A40" s="32"/>
      <c r="C40" s="34"/>
      <c r="E40" s="39"/>
      <c r="F40" s="34"/>
      <c r="G40" s="5"/>
      <c r="H40" s="5"/>
      <c r="I40" s="12"/>
      <c r="J40" s="3"/>
      <c r="K40" s="12"/>
      <c r="L40" s="3"/>
      <c r="M40" s="12"/>
      <c r="N40" s="3"/>
      <c r="O40" s="36"/>
      <c r="P40" s="267"/>
      <c r="Q40" s="267"/>
      <c r="R40" s="267"/>
      <c r="S40" s="267"/>
      <c r="T40" s="267"/>
      <c r="U40" s="267"/>
      <c r="V40" s="267"/>
      <c r="W40" s="267"/>
      <c r="X40" s="38"/>
    </row>
    <row r="41" spans="1:24" s="33" customFormat="1" ht="33" customHeight="1">
      <c r="A41" s="32"/>
      <c r="C41" s="34"/>
      <c r="E41" s="39"/>
      <c r="F41" s="34"/>
      <c r="G41" s="5"/>
      <c r="H41" s="5"/>
      <c r="I41" s="12"/>
      <c r="J41" s="3"/>
      <c r="K41" s="12"/>
      <c r="L41" s="3"/>
      <c r="M41" s="12"/>
      <c r="N41" s="3"/>
      <c r="O41" s="36"/>
      <c r="P41" s="267"/>
      <c r="Q41" s="267"/>
      <c r="R41" s="267"/>
      <c r="S41" s="267"/>
      <c r="T41" s="267"/>
      <c r="U41" s="267"/>
      <c r="V41" s="267"/>
      <c r="W41" s="267"/>
      <c r="X41" s="38"/>
    </row>
    <row r="42" spans="1:24" s="33" customFormat="1" ht="33" customHeight="1">
      <c r="A42" s="32"/>
      <c r="C42" s="34"/>
      <c r="E42" s="39"/>
      <c r="F42" s="34"/>
      <c r="G42" s="5"/>
      <c r="H42" s="5"/>
      <c r="I42" s="12"/>
      <c r="J42" s="3"/>
      <c r="K42" s="12"/>
      <c r="L42" s="3"/>
      <c r="M42" s="12"/>
      <c r="N42" s="3"/>
      <c r="O42" s="36"/>
      <c r="P42" s="267"/>
      <c r="Q42" s="267"/>
      <c r="R42" s="267"/>
      <c r="S42" s="267"/>
      <c r="T42" s="267"/>
      <c r="U42" s="267"/>
      <c r="V42" s="267"/>
      <c r="W42" s="267"/>
      <c r="X42" s="38"/>
    </row>
    <row r="43" spans="1:24" s="33" customFormat="1" ht="33" customHeight="1">
      <c r="A43" s="32"/>
      <c r="C43" s="34"/>
      <c r="E43" s="39"/>
      <c r="F43" s="34"/>
      <c r="G43" s="5"/>
      <c r="H43" s="5"/>
      <c r="I43" s="12"/>
      <c r="J43" s="3"/>
      <c r="K43" s="12"/>
      <c r="L43" s="3"/>
      <c r="M43" s="12"/>
      <c r="N43" s="3"/>
      <c r="O43" s="36"/>
      <c r="P43" s="267"/>
      <c r="Q43" s="267"/>
      <c r="R43" s="267"/>
      <c r="S43" s="267"/>
      <c r="T43" s="267"/>
      <c r="U43" s="267"/>
      <c r="V43" s="267"/>
      <c r="W43" s="267"/>
      <c r="X43" s="38"/>
    </row>
    <row r="44" spans="16:23" ht="33" customHeight="1">
      <c r="P44" s="267"/>
      <c r="Q44" s="267"/>
      <c r="R44" s="267"/>
      <c r="S44" s="267"/>
      <c r="T44" s="267"/>
      <c r="U44" s="267"/>
      <c r="V44" s="267"/>
      <c r="W44" s="267"/>
    </row>
    <row r="45" spans="16:23" ht="33" customHeight="1">
      <c r="P45" s="267"/>
      <c r="Q45" s="267"/>
      <c r="R45" s="267"/>
      <c r="S45" s="267"/>
      <c r="T45" s="267"/>
      <c r="U45" s="267"/>
      <c r="V45" s="267"/>
      <c r="W45" s="267"/>
    </row>
  </sheetData>
  <sheetProtection/>
  <mergeCells count="21">
    <mergeCell ref="P39:W45"/>
    <mergeCell ref="D27:G27"/>
    <mergeCell ref="S27:W29"/>
    <mergeCell ref="S30:W32"/>
    <mergeCell ref="P33:W38"/>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ignoredErrors>
    <ignoredError sqref="O17:P20 W7:W12 W22" formula="1"/>
    <ignoredError sqref="W13:W21"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2008-01-08T10:56:12Z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