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435" windowWidth="15480" windowHeight="11640" tabRatio="804" activeTab="0"/>
  </bookViews>
  <sheets>
    <sheet name="Jan 11-13 (we 02)" sheetId="1" r:id="rId1"/>
    <sheet name="Jan 11-13 (TOP 20)" sheetId="2" r:id="rId2"/>
  </sheets>
  <definedNames>
    <definedName name="_xlnm.Print_Area" localSheetId="1">'Jan 11-13 (TOP 20)'!$A$1:$W$42</definedName>
    <definedName name="_xlnm.Print_Area" localSheetId="0">'Jan 11-13 (we 02)'!$A$1:$W$66</definedName>
  </definedNames>
  <calcPr fullCalcOnLoad="1"/>
</workbook>
</file>

<file path=xl/sharedStrings.xml><?xml version="1.0" encoding="utf-8"?>
<sst xmlns="http://schemas.openxmlformats.org/spreadsheetml/2006/main" count="262" uniqueCount="110">
  <si>
    <t>BEYAZ MELEK</t>
  </si>
  <si>
    <t>BOYUT FILM</t>
  </si>
  <si>
    <t>GARFIELD GETS REAL</t>
  </si>
  <si>
    <t>30 DAYS OF NIGHT</t>
  </si>
  <si>
    <t>ASSASSINATION OF JESSE JAMES</t>
  </si>
  <si>
    <t>BEOWULF</t>
  </si>
  <si>
    <t>EASTERN PROMISES</t>
  </si>
  <si>
    <t>ISLAND OF LOST SOULS</t>
  </si>
  <si>
    <t>UNE VIEILLE MAITRESSE</t>
  </si>
  <si>
    <t>AVSAR FILM</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</si>
  <si>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</si>
  <si>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KENDA</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</si>
  <si>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</si>
  <si>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</si>
  <si>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TOTAL</t>
  </si>
  <si>
    <t>PARAMOUNT</t>
  </si>
  <si>
    <t>D PRODUCTIONS</t>
  </si>
  <si>
    <t>MEDYAVIZYON</t>
  </si>
  <si>
    <t>Title</t>
  </si>
  <si>
    <t>Cumulative</t>
  </si>
  <si>
    <t>Scr.Avg.
(Adm.)</t>
  </si>
  <si>
    <t>Avg.
Ticket</t>
  </si>
  <si>
    <t>.</t>
  </si>
  <si>
    <t>PERSEPOLIS</t>
  </si>
  <si>
    <t>CELLULOID</t>
  </si>
  <si>
    <t>CHANTIER</t>
  </si>
  <si>
    <t>MICHAEL CLAYTON</t>
  </si>
  <si>
    <t>WILD BUNCH</t>
  </si>
  <si>
    <t xml:space="preserve">HORIZON </t>
  </si>
  <si>
    <t>*Sorted according to Weekend Total G.B.O. - Hafta sonu toplam hasılat sütununa göre sıralanmıştır.</t>
  </si>
  <si>
    <t>Company</t>
  </si>
  <si>
    <t>35 MILIM</t>
  </si>
  <si>
    <t>BESTLINE</t>
  </si>
  <si>
    <t>FIDA</t>
  </si>
  <si>
    <t>NEW LINE</t>
  </si>
  <si>
    <t>WELCOME BACK PINOCCHIO</t>
  </si>
  <si>
    <t>BIR FILM</t>
  </si>
  <si>
    <t>MARS</t>
  </si>
  <si>
    <t>BRAVE ONE</t>
  </si>
  <si>
    <t>Last Weekend</t>
  </si>
  <si>
    <t>Distributor</t>
  </si>
  <si>
    <t>Friday</t>
  </si>
  <si>
    <t>Saturday</t>
  </si>
  <si>
    <t>Sunday</t>
  </si>
  <si>
    <t>Change</t>
  </si>
  <si>
    <t>Adm.</t>
  </si>
  <si>
    <t>WB</t>
  </si>
  <si>
    <t>WARNER BROS.</t>
  </si>
  <si>
    <t>G.B.O.</t>
  </si>
  <si>
    <t>Release
Date</t>
  </si>
  <si>
    <t># of
Prints</t>
  </si>
  <si>
    <t># of
Screen</t>
  </si>
  <si>
    <t>Weeks in Release</t>
  </si>
  <si>
    <t>Weekend Total</t>
  </si>
  <si>
    <t>UIP</t>
  </si>
  <si>
    <t>BUENA VISTA</t>
  </si>
  <si>
    <t>KABADAYI</t>
  </si>
  <si>
    <t>BEE MOVIE</t>
  </si>
  <si>
    <t>ENCHANTED</t>
  </si>
  <si>
    <t>O KADIN</t>
  </si>
  <si>
    <t>NANNY DIARIES</t>
  </si>
  <si>
    <t>FILMPOP</t>
  </si>
  <si>
    <t>CASSANDRA'S DREAM</t>
  </si>
  <si>
    <t>MARTIAN CHILD</t>
  </si>
  <si>
    <t>STUDIO 2.0</t>
  </si>
  <si>
    <t>GOLDEN COMPASS, THE</t>
  </si>
  <si>
    <t>TWO DAYS IN PARIS</t>
  </si>
  <si>
    <t>REZO</t>
  </si>
  <si>
    <t>VIDEOTEK</t>
  </si>
  <si>
    <t>DEATH SENTENCE</t>
  </si>
  <si>
    <t>PINEMA</t>
  </si>
  <si>
    <t>DEATH AT A FUNERAL</t>
  </si>
  <si>
    <t>ANKA KUŞU: BANA SIRRINI AÇ</t>
  </si>
  <si>
    <t>NATIONAL TREASURE: BOOK OF SECRET</t>
  </si>
  <si>
    <t>WALT DISNEY</t>
  </si>
  <si>
    <t>RENDITION</t>
  </si>
  <si>
    <t>AVSAR FILM-TMC</t>
  </si>
  <si>
    <t>DEATHS OF IAN STONE</t>
  </si>
  <si>
    <t>TIGLON</t>
  </si>
  <si>
    <t>MR.WOODCOCK</t>
  </si>
  <si>
    <t>TWICE UPON A TIME</t>
  </si>
  <si>
    <t>GAUMONT</t>
  </si>
  <si>
    <t>YAŞAMIN KIYISINDA</t>
  </si>
  <si>
    <t>ANKA FILM</t>
  </si>
  <si>
    <t>KREK</t>
  </si>
  <si>
    <t xml:space="preserve">FIDA </t>
  </si>
  <si>
    <t>SUPERBAD</t>
  </si>
  <si>
    <t>COLUMBIA</t>
  </si>
  <si>
    <t>SINEMAJANS</t>
  </si>
  <si>
    <t>-</t>
  </si>
  <si>
    <t>MASKELİ BEŞLER KIBRIS</t>
  </si>
  <si>
    <t>FIDA-ARZU</t>
  </si>
  <si>
    <t>MY BLUEBERRY NIGHTS</t>
  </si>
  <si>
    <t>PROMISE ME THIS</t>
  </si>
  <si>
    <t>4 MONTHS, 3 WEEKS, 2 DAYS</t>
  </si>
  <si>
    <t>İYİ SENELER LONDRA</t>
  </si>
  <si>
    <t>ZEYNEP'İN SEKİZ GUNU</t>
  </si>
  <si>
    <t>GIDAM</t>
  </si>
  <si>
    <t>ÇILGIN DERSANE KAMPTA</t>
  </si>
  <si>
    <t>OZEN</t>
  </si>
  <si>
    <t>AKSOY</t>
  </si>
  <si>
    <t>KUTSAL DAMACANA</t>
  </si>
  <si>
    <t>ZERO</t>
  </si>
  <si>
    <t>MUSALLAT</t>
  </si>
  <si>
    <t>MIA-DADA</t>
  </si>
  <si>
    <t>ALVIN AND THE CHIPMUNKS</t>
  </si>
  <si>
    <t>FOX</t>
  </si>
  <si>
    <t>HITMAN</t>
  </si>
  <si>
    <t>MY BROTHER IS AN ONLY CHILD</t>
  </si>
  <si>
    <t>DENK AJANS</t>
  </si>
</sst>
</file>

<file path=xl/styles.xml><?xml version="1.0" encoding="utf-8"?>
<styleSheet xmlns="http://schemas.openxmlformats.org/spreadsheetml/2006/main">
  <numFmts count="46">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s>
  <fonts count="73">
    <font>
      <sz val="10"/>
      <name val="Arial"/>
      <family val="0"/>
    </font>
    <font>
      <sz val="8"/>
      <name val="Arial"/>
      <family val="0"/>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0"/>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20"/>
      <color indexed="61"/>
      <name val="GoudyLight"/>
      <family val="0"/>
    </font>
    <font>
      <sz val="16"/>
      <color indexed="61"/>
      <name val="GoudyLight"/>
      <family val="0"/>
    </font>
    <font>
      <sz val="10"/>
      <name val="Trebuchet MS"/>
      <family val="2"/>
    </font>
    <font>
      <b/>
      <sz val="10"/>
      <name val="Trebuchet MS"/>
      <family val="2"/>
    </font>
    <font>
      <sz val="11"/>
      <name val="Century Gothic"/>
      <family val="2"/>
    </font>
    <font>
      <sz val="10"/>
      <color indexed="9"/>
      <name val="Trebuchet MS"/>
      <family val="2"/>
    </font>
    <font>
      <sz val="10"/>
      <color indexed="9"/>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8"/>
      <name val="Calibri"/>
      <family val="2"/>
    </font>
    <font>
      <sz val="11"/>
      <color indexed="22"/>
      <name val="Calibri"/>
      <family val="2"/>
    </font>
    <font>
      <sz val="11"/>
      <color indexed="8"/>
      <name val="Calibri"/>
      <family val="2"/>
    </font>
    <font>
      <sz val="40"/>
      <color indexed="9"/>
      <name val="Impact"/>
      <family val="0"/>
    </font>
    <font>
      <sz val="40"/>
      <color indexed="9"/>
      <name val="Arial"/>
      <family val="0"/>
    </font>
    <font>
      <sz val="26"/>
      <color indexed="9"/>
      <name val="Impact"/>
      <family val="0"/>
    </font>
    <font>
      <sz val="20"/>
      <color indexed="9"/>
      <name val="Impact"/>
      <family val="0"/>
    </font>
    <font>
      <sz val="16"/>
      <color indexed="9"/>
      <name val="Impact"/>
      <family val="0"/>
    </font>
    <font>
      <sz val="30"/>
      <color indexed="9"/>
      <name val="Impact"/>
      <family val="0"/>
    </font>
    <font>
      <sz val="30"/>
      <color indexed="9"/>
      <name val="Arial"/>
      <family val="0"/>
    </font>
    <font>
      <sz val="14"/>
      <color indexed="9"/>
      <name val="Impact"/>
      <family val="0"/>
    </font>
    <font>
      <sz val="35"/>
      <color indexed="9"/>
      <name val="Impact"/>
      <family val="0"/>
    </font>
    <font>
      <sz val="35"/>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style="hair"/>
      <bottom style="hair"/>
    </border>
    <border>
      <left style="hair"/>
      <right>
        <color indexed="63"/>
      </right>
      <top style="hair"/>
      <bottom style="hair"/>
    </border>
    <border>
      <left style="hair"/>
      <right style="hair"/>
      <top>
        <color indexed="63"/>
      </top>
      <bottom style="hair"/>
    </border>
    <border>
      <left style="hair"/>
      <right>
        <color indexed="63"/>
      </right>
      <top>
        <color indexed="63"/>
      </top>
      <bottom style="hair"/>
    </border>
    <border>
      <left style="hair"/>
      <right>
        <color indexed="63"/>
      </right>
      <top style="hair"/>
      <bottom style="thin"/>
    </border>
    <border>
      <left style="hair"/>
      <right style="hair"/>
      <top style="hair"/>
      <bottom style="thin"/>
    </border>
    <border>
      <left style="hair"/>
      <right style="hair"/>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hair"/>
      <right style="medium"/>
      <top style="medium"/>
      <bottom style="hair"/>
    </border>
    <border>
      <left style="medium"/>
      <right style="hair"/>
      <top style="hair"/>
      <bottom style="thin"/>
    </border>
    <border>
      <left style="hair"/>
      <right style="medium"/>
      <top style="hair"/>
      <bottom style="thin"/>
    </border>
    <border>
      <left style="medium"/>
      <right style="hair"/>
      <top>
        <color indexed="63"/>
      </top>
      <bottom style="hair"/>
    </border>
    <border>
      <left style="hair"/>
      <right style="medium"/>
      <top>
        <color indexed="63"/>
      </top>
      <bottom style="hair"/>
    </border>
    <border>
      <left style="hair"/>
      <right style="hair"/>
      <top>
        <color indexed="63"/>
      </top>
      <bottom style="medium"/>
    </border>
    <border>
      <left style="medium"/>
      <right style="hair"/>
      <top style="medium"/>
      <bottom style="hair"/>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0" borderId="0" applyNumberFormat="0" applyFill="0" applyBorder="0" applyAlignment="0" applyProtection="0"/>
    <xf numFmtId="0" fontId="3"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2"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86">
    <xf numFmtId="0" fontId="0" fillId="0" borderId="0" xfId="0" applyAlignment="1">
      <alignment/>
    </xf>
    <xf numFmtId="0" fontId="5" fillId="0" borderId="0" xfId="0" applyFont="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185" fontId="7" fillId="0" borderId="0" xfId="0" applyNumberFormat="1" applyFont="1" applyAlignment="1" applyProtection="1">
      <alignment vertical="center"/>
      <protection locked="0"/>
    </xf>
    <xf numFmtId="188" fontId="7" fillId="0" borderId="0" xfId="0" applyNumberFormat="1" applyFont="1" applyAlignment="1" applyProtection="1">
      <alignment vertical="center"/>
      <protection locked="0"/>
    </xf>
    <xf numFmtId="185" fontId="10" fillId="0" borderId="0" xfId="0" applyNumberFormat="1" applyFont="1" applyFill="1" applyAlignment="1" applyProtection="1">
      <alignment vertical="center"/>
      <protection locked="0"/>
    </xf>
    <xf numFmtId="185" fontId="7" fillId="0" borderId="0" xfId="0" applyNumberFormat="1" applyFont="1" applyAlignment="1" applyProtection="1">
      <alignment horizontal="right" vertical="center"/>
      <protection locked="0"/>
    </xf>
    <xf numFmtId="193" fontId="7" fillId="0" borderId="0" xfId="0" applyNumberFormat="1" applyFont="1" applyAlignment="1" applyProtection="1">
      <alignment vertical="center"/>
      <protection locked="0"/>
    </xf>
    <xf numFmtId="193" fontId="4" fillId="0" borderId="0" xfId="0" applyNumberFormat="1" applyFont="1" applyFill="1" applyBorder="1" applyAlignment="1" applyProtection="1">
      <alignment horizontal="right" vertical="center"/>
      <protection/>
    </xf>
    <xf numFmtId="188" fontId="17" fillId="0" borderId="0" xfId="0" applyNumberFormat="1" applyFont="1" applyFill="1" applyBorder="1" applyAlignment="1" applyProtection="1">
      <alignment horizontal="right" vertical="center"/>
      <protection/>
    </xf>
    <xf numFmtId="191" fontId="17"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88" fontId="4"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91" fontId="18"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190" fontId="4" fillId="0" borderId="0" xfId="0" applyNumberFormat="1" applyFont="1" applyFill="1" applyBorder="1" applyAlignment="1" applyProtection="1">
      <alignment horizontal="center" vertical="center"/>
      <protection/>
    </xf>
    <xf numFmtId="171" fontId="4" fillId="0" borderId="0" xfId="42" applyFont="1" applyFill="1" applyBorder="1" applyAlignment="1" applyProtection="1">
      <alignment vertical="center"/>
      <protection/>
    </xf>
    <xf numFmtId="1" fontId="19" fillId="0" borderId="0" xfId="0" applyNumberFormat="1" applyFont="1" applyFill="1" applyBorder="1" applyAlignment="1" applyProtection="1">
      <alignment horizontal="right" vertical="center"/>
      <protection/>
    </xf>
    <xf numFmtId="0" fontId="16" fillId="0" borderId="0" xfId="0" applyFont="1" applyBorder="1" applyAlignment="1" applyProtection="1">
      <alignment horizontal="center" vertical="center"/>
      <protection/>
    </xf>
    <xf numFmtId="0" fontId="19" fillId="0" borderId="0" xfId="0" applyFont="1" applyAlignment="1" applyProtection="1">
      <alignment horizontal="right" vertical="center"/>
      <protection locked="0"/>
    </xf>
    <xf numFmtId="0" fontId="19" fillId="0" borderId="10" xfId="0" applyFont="1" applyBorder="1" applyAlignment="1" applyProtection="1">
      <alignment horizontal="center" vertical="center"/>
      <protection/>
    </xf>
    <xf numFmtId="0" fontId="19" fillId="0" borderId="0" xfId="0" applyFont="1" applyBorder="1" applyAlignment="1" applyProtection="1">
      <alignment horizontal="right"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20" fillId="0" borderId="0" xfId="0" applyFont="1" applyFill="1" applyBorder="1" applyAlignment="1" applyProtection="1">
      <alignment horizontal="right" vertical="center"/>
      <protection/>
    </xf>
    <xf numFmtId="0" fontId="12" fillId="0" borderId="0" xfId="0" applyFont="1" applyFill="1" applyBorder="1" applyAlignment="1" applyProtection="1">
      <alignment horizontal="center" vertical="center"/>
      <protection/>
    </xf>
    <xf numFmtId="3" fontId="12" fillId="0" borderId="0" xfId="0" applyNumberFormat="1" applyFont="1" applyFill="1" applyBorder="1" applyAlignment="1" applyProtection="1">
      <alignment horizontal="center" vertical="center"/>
      <protection/>
    </xf>
    <xf numFmtId="185"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right" vertical="center"/>
      <protection/>
    </xf>
    <xf numFmtId="193" fontId="12" fillId="0" borderId="0" xfId="0" applyNumberFormat="1" applyFont="1" applyFill="1" applyBorder="1" applyAlignment="1" applyProtection="1">
      <alignment vertical="center"/>
      <protection/>
    </xf>
    <xf numFmtId="185" fontId="12" fillId="0" borderId="0" xfId="0" applyNumberFormat="1" applyFont="1" applyFill="1" applyBorder="1" applyAlignment="1" applyProtection="1">
      <alignment horizontal="right" vertical="center"/>
      <protection/>
    </xf>
    <xf numFmtId="192" fontId="12" fillId="0" borderId="0" xfId="60"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0" fontId="20" fillId="0" borderId="11" xfId="0" applyFont="1" applyBorder="1" applyAlignment="1" applyProtection="1">
      <alignment horizontal="center" vertical="center"/>
      <protection/>
    </xf>
    <xf numFmtId="0" fontId="16" fillId="0" borderId="12" xfId="0" applyFont="1" applyBorder="1" applyAlignment="1" applyProtection="1">
      <alignment horizontal="center" wrapText="1"/>
      <protection/>
    </xf>
    <xf numFmtId="193" fontId="16" fillId="0" borderId="12" xfId="0" applyNumberFormat="1" applyFont="1" applyFill="1" applyBorder="1" applyAlignment="1" applyProtection="1">
      <alignment horizontal="center" wrapText="1"/>
      <protection/>
    </xf>
    <xf numFmtId="188" fontId="16" fillId="0" borderId="12" xfId="0" applyNumberFormat="1" applyFont="1" applyBorder="1" applyAlignment="1" applyProtection="1">
      <alignment horizontal="center" wrapText="1"/>
      <protection/>
    </xf>
    <xf numFmtId="193" fontId="16" fillId="0" borderId="13" xfId="0" applyNumberFormat="1" applyFont="1" applyFill="1" applyBorder="1" applyAlignment="1" applyProtection="1">
      <alignment horizontal="center" wrapText="1"/>
      <protection/>
    </xf>
    <xf numFmtId="0" fontId="21" fillId="0" borderId="0" xfId="0" applyFont="1" applyBorder="1" applyAlignment="1" applyProtection="1">
      <alignment horizontal="center" vertical="center"/>
      <protection/>
    </xf>
    <xf numFmtId="0" fontId="21" fillId="33" borderId="14" xfId="0" applyFont="1" applyFill="1" applyBorder="1" applyAlignment="1" applyProtection="1">
      <alignment horizontal="center" vertical="center"/>
      <protection/>
    </xf>
    <xf numFmtId="190" fontId="14" fillId="0" borderId="0" xfId="0" applyNumberFormat="1" applyFont="1" applyFill="1" applyBorder="1" applyAlignment="1" applyProtection="1">
      <alignment horizontal="center" vertical="center"/>
      <protection/>
    </xf>
    <xf numFmtId="171" fontId="4" fillId="0" borderId="0" xfId="42" applyFont="1" applyFill="1" applyBorder="1" applyAlignment="1" applyProtection="1">
      <alignment horizontal="left" vertical="center"/>
      <protection/>
    </xf>
    <xf numFmtId="0" fontId="14"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locked="0"/>
    </xf>
    <xf numFmtId="191" fontId="16" fillId="0" borderId="12" xfId="0" applyNumberFormat="1" applyFont="1" applyBorder="1" applyAlignment="1" applyProtection="1">
      <alignment horizontal="center" wrapText="1"/>
      <protection/>
    </xf>
    <xf numFmtId="191" fontId="12" fillId="0" borderId="0" xfId="0" applyNumberFormat="1" applyFont="1" applyFill="1" applyBorder="1" applyAlignment="1" applyProtection="1">
      <alignment vertical="center"/>
      <protection/>
    </xf>
    <xf numFmtId="191" fontId="4" fillId="0" borderId="0" xfId="0" applyNumberFormat="1" applyFont="1" applyFill="1" applyBorder="1" applyAlignment="1" applyProtection="1">
      <alignment horizontal="right" vertical="center"/>
      <protection/>
    </xf>
    <xf numFmtId="191" fontId="16" fillId="0" borderId="12" xfId="0" applyNumberFormat="1" applyFont="1" applyFill="1" applyBorder="1" applyAlignment="1" applyProtection="1">
      <alignment horizontal="center" wrapText="1"/>
      <protection/>
    </xf>
    <xf numFmtId="191" fontId="10" fillId="0" borderId="0" xfId="0" applyNumberFormat="1" applyFont="1" applyFill="1" applyBorder="1" applyAlignment="1" applyProtection="1">
      <alignment vertical="center"/>
      <protection locked="0"/>
    </xf>
    <xf numFmtId="191" fontId="10" fillId="0" borderId="0" xfId="0" applyNumberFormat="1" applyFont="1" applyFill="1" applyAlignment="1" applyProtection="1">
      <alignment vertical="center"/>
      <protection locked="0"/>
    </xf>
    <xf numFmtId="191" fontId="4" fillId="0" borderId="0" xfId="0" applyNumberFormat="1" applyFont="1" applyFill="1" applyBorder="1" applyAlignment="1" applyProtection="1">
      <alignment vertical="center"/>
      <protection locked="0"/>
    </xf>
    <xf numFmtId="191" fontId="12" fillId="0" borderId="0" xfId="0" applyNumberFormat="1" applyFont="1" applyFill="1" applyBorder="1" applyAlignment="1" applyProtection="1">
      <alignment horizontal="right" vertical="center"/>
      <protection/>
    </xf>
    <xf numFmtId="188" fontId="4" fillId="0" borderId="0" xfId="0" applyNumberFormat="1" applyFont="1" applyFill="1" applyBorder="1" applyAlignment="1" applyProtection="1">
      <alignment horizontal="right" vertical="center"/>
      <protection locked="0"/>
    </xf>
    <xf numFmtId="188" fontId="16" fillId="0" borderId="12" xfId="0" applyNumberFormat="1" applyFont="1" applyFill="1" applyBorder="1" applyAlignment="1" applyProtection="1">
      <alignment horizontal="center" wrapText="1"/>
      <protection/>
    </xf>
    <xf numFmtId="193" fontId="4" fillId="0" borderId="0" xfId="0" applyNumberFormat="1" applyFont="1" applyFill="1" applyBorder="1" applyAlignment="1" applyProtection="1">
      <alignment vertical="center"/>
      <protection locked="0"/>
    </xf>
    <xf numFmtId="191" fontId="9"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locked="0"/>
    </xf>
    <xf numFmtId="0" fontId="11" fillId="0" borderId="0" xfId="0" applyFont="1" applyFill="1" applyBorder="1" applyAlignment="1">
      <alignment horizontal="center" vertical="center"/>
    </xf>
    <xf numFmtId="0" fontId="14"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1" fillId="0" borderId="0" xfId="0" applyFont="1" applyFill="1" applyBorder="1" applyAlignment="1" applyProtection="1">
      <alignment vertical="center"/>
      <protection locked="0"/>
    </xf>
    <xf numFmtId="0" fontId="11" fillId="0" borderId="0" xfId="0" applyFont="1" applyFill="1" applyBorder="1" applyAlignment="1">
      <alignment vertical="center"/>
    </xf>
    <xf numFmtId="191" fontId="16" fillId="0" borderId="12" xfId="0" applyNumberFormat="1" applyFont="1" applyFill="1" applyBorder="1" applyAlignment="1" applyProtection="1">
      <alignment horizontal="center" vertical="center" wrapText="1"/>
      <protection/>
    </xf>
    <xf numFmtId="188" fontId="16" fillId="0" borderId="12" xfId="0" applyNumberFormat="1" applyFont="1" applyFill="1" applyBorder="1" applyAlignment="1" applyProtection="1">
      <alignment horizontal="center" vertical="center" wrapText="1"/>
      <protection/>
    </xf>
    <xf numFmtId="193" fontId="16" fillId="0" borderId="12" xfId="0" applyNumberFormat="1" applyFont="1" applyFill="1" applyBorder="1" applyAlignment="1" applyProtection="1">
      <alignment horizontal="center" vertical="center" wrapText="1"/>
      <protection/>
    </xf>
    <xf numFmtId="193" fontId="16" fillId="0" borderId="13" xfId="0" applyNumberFormat="1"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20" fillId="0" borderId="11"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right" vertical="center"/>
      <protection locked="0"/>
    </xf>
    <xf numFmtId="0" fontId="7" fillId="0" borderId="0" xfId="0" applyFont="1" applyFill="1" applyBorder="1" applyAlignment="1" applyProtection="1">
      <alignment horizontal="center" vertical="center"/>
      <protection locked="0"/>
    </xf>
    <xf numFmtId="191" fontId="7" fillId="0" borderId="0" xfId="0" applyNumberFormat="1" applyFont="1" applyFill="1" applyBorder="1" applyAlignment="1" applyProtection="1">
      <alignment vertical="center"/>
      <protection locked="0"/>
    </xf>
    <xf numFmtId="188" fontId="7" fillId="0" borderId="0" xfId="0" applyNumberFormat="1" applyFont="1" applyFill="1" applyBorder="1" applyAlignment="1" applyProtection="1">
      <alignment horizontal="right" vertical="center"/>
      <protection locked="0"/>
    </xf>
    <xf numFmtId="188" fontId="10" fillId="0" borderId="0" xfId="0" applyNumberFormat="1" applyFont="1" applyFill="1" applyBorder="1" applyAlignment="1" applyProtection="1">
      <alignment horizontal="right" vertical="center"/>
      <protection locked="0"/>
    </xf>
    <xf numFmtId="193" fontId="7" fillId="0" borderId="0" xfId="0" applyNumberFormat="1" applyFont="1" applyFill="1" applyBorder="1" applyAlignment="1" applyProtection="1">
      <alignment vertical="center"/>
      <protection locked="0"/>
    </xf>
    <xf numFmtId="190" fontId="7" fillId="0" borderId="0" xfId="0" applyNumberFormat="1"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locked="0"/>
    </xf>
    <xf numFmtId="191" fontId="7" fillId="0" borderId="0" xfId="0" applyNumberFormat="1" applyFont="1" applyFill="1" applyAlignment="1" applyProtection="1">
      <alignment vertical="center"/>
      <protection locked="0"/>
    </xf>
    <xf numFmtId="188" fontId="7" fillId="0" borderId="0" xfId="0" applyNumberFormat="1" applyFont="1" applyFill="1" applyAlignment="1" applyProtection="1">
      <alignment horizontal="right" vertical="center"/>
      <protection locked="0"/>
    </xf>
    <xf numFmtId="0" fontId="19" fillId="0" borderId="0" xfId="0" applyFont="1" applyFill="1" applyAlignment="1" applyProtection="1">
      <alignment horizontal="right" vertical="center"/>
      <protection locked="0"/>
    </xf>
    <xf numFmtId="0" fontId="7" fillId="0" borderId="0" xfId="0" applyFont="1" applyFill="1" applyAlignment="1" applyProtection="1">
      <alignment horizontal="left" vertical="center"/>
      <protection locked="0"/>
    </xf>
    <xf numFmtId="190" fontId="7" fillId="0" borderId="0" xfId="0" applyNumberFormat="1" applyFont="1" applyFill="1" applyAlignment="1" applyProtection="1">
      <alignment horizontal="center" vertical="center"/>
      <protection locked="0"/>
    </xf>
    <xf numFmtId="0" fontId="7" fillId="0" borderId="0" xfId="0" applyFont="1" applyFill="1" applyAlignment="1" applyProtection="1">
      <alignment vertical="center"/>
      <protection locked="0"/>
    </xf>
    <xf numFmtId="0" fontId="5" fillId="0" borderId="0" xfId="0" applyFont="1" applyFill="1" applyAlignment="1" applyProtection="1">
      <alignment vertical="center"/>
      <protection locked="0"/>
    </xf>
    <xf numFmtId="188" fontId="10" fillId="0" borderId="0" xfId="0" applyNumberFormat="1" applyFont="1" applyFill="1" applyAlignment="1" applyProtection="1">
      <alignment horizontal="right" vertical="center"/>
      <protection locked="0"/>
    </xf>
    <xf numFmtId="193" fontId="7" fillId="0" borderId="0" xfId="0" applyNumberFormat="1" applyFont="1" applyFill="1" applyAlignment="1" applyProtection="1">
      <alignment vertical="center"/>
      <protection locked="0"/>
    </xf>
    <xf numFmtId="191" fontId="7" fillId="0" borderId="0" xfId="0" applyNumberFormat="1" applyFont="1" applyFill="1" applyAlignment="1" applyProtection="1">
      <alignment horizontal="right" vertical="center"/>
      <protection locked="0"/>
    </xf>
    <xf numFmtId="0" fontId="19" fillId="0" borderId="14" xfId="0" applyFont="1" applyFill="1" applyBorder="1" applyAlignment="1" applyProtection="1">
      <alignment horizontal="right" vertical="center"/>
      <protection/>
    </xf>
    <xf numFmtId="0" fontId="19" fillId="0" borderId="15" xfId="0" applyFont="1" applyFill="1" applyBorder="1" applyAlignment="1" applyProtection="1">
      <alignment horizontal="right" vertical="center"/>
      <protection/>
    </xf>
    <xf numFmtId="3" fontId="21" fillId="33" borderId="16" xfId="0" applyNumberFormat="1" applyFont="1" applyFill="1" applyBorder="1" applyAlignment="1" applyProtection="1">
      <alignment horizontal="center" vertical="center"/>
      <protection/>
    </xf>
    <xf numFmtId="0" fontId="21" fillId="33" borderId="16" xfId="0" applyFont="1" applyFill="1" applyBorder="1" applyAlignment="1" applyProtection="1">
      <alignment horizontal="center" vertical="center"/>
      <protection/>
    </xf>
    <xf numFmtId="193" fontId="21" fillId="33" borderId="16" xfId="0" applyNumberFormat="1" applyFont="1" applyFill="1" applyBorder="1" applyAlignment="1" applyProtection="1">
      <alignment horizontal="center" vertical="center"/>
      <protection/>
    </xf>
    <xf numFmtId="192" fontId="21" fillId="33" borderId="16" xfId="60" applyNumberFormat="1" applyFont="1" applyFill="1" applyBorder="1" applyAlignment="1" applyProtection="1">
      <alignment horizontal="center" vertical="center"/>
      <protection/>
    </xf>
    <xf numFmtId="0" fontId="19" fillId="0" borderId="17" xfId="0" applyFont="1" applyFill="1" applyBorder="1" applyAlignment="1" applyProtection="1">
      <alignment horizontal="right" vertical="center"/>
      <protection/>
    </xf>
    <xf numFmtId="0" fontId="19" fillId="0" borderId="18" xfId="0" applyFont="1" applyFill="1" applyBorder="1" applyAlignment="1" applyProtection="1">
      <alignment horizontal="right" vertical="center"/>
      <protection/>
    </xf>
    <xf numFmtId="185" fontId="21" fillId="33" borderId="16" xfId="0" applyNumberFormat="1" applyFont="1" applyFill="1" applyBorder="1" applyAlignment="1" applyProtection="1">
      <alignment horizontal="center" vertical="center"/>
      <protection/>
    </xf>
    <xf numFmtId="188" fontId="21" fillId="33" borderId="16" xfId="0" applyNumberFormat="1" applyFont="1" applyFill="1" applyBorder="1" applyAlignment="1" applyProtection="1">
      <alignment horizontal="center" vertical="center"/>
      <protection/>
    </xf>
    <xf numFmtId="0" fontId="19" fillId="0" borderId="16" xfId="0" applyFont="1" applyFill="1" applyBorder="1" applyAlignment="1" applyProtection="1">
      <alignment horizontal="right" vertical="center"/>
      <protection/>
    </xf>
    <xf numFmtId="0" fontId="19" fillId="0" borderId="19" xfId="0" applyFont="1" applyFill="1" applyBorder="1" applyAlignment="1" applyProtection="1">
      <alignment horizontal="right" vertical="center"/>
      <protection/>
    </xf>
    <xf numFmtId="0" fontId="24" fillId="0" borderId="14" xfId="0" applyFont="1" applyFill="1" applyBorder="1" applyAlignment="1">
      <alignment/>
    </xf>
    <xf numFmtId="190" fontId="24" fillId="0" borderId="14" xfId="0" applyNumberFormat="1" applyFont="1" applyFill="1" applyBorder="1" applyAlignment="1">
      <alignment horizontal="center"/>
    </xf>
    <xf numFmtId="0" fontId="24" fillId="0" borderId="14" xfId="0" applyFont="1" applyFill="1" applyBorder="1" applyAlignment="1">
      <alignment horizontal="center"/>
    </xf>
    <xf numFmtId="196" fontId="25" fillId="0" borderId="20" xfId="42" applyNumberFormat="1" applyFont="1" applyFill="1" applyBorder="1" applyAlignment="1">
      <alignment horizontal="right" vertical="center"/>
    </xf>
    <xf numFmtId="0" fontId="24" fillId="0" borderId="21" xfId="0" applyFont="1" applyFill="1" applyBorder="1" applyAlignment="1">
      <alignment horizontal="left" vertical="center"/>
    </xf>
    <xf numFmtId="190" fontId="24" fillId="0" borderId="14" xfId="0" applyNumberFormat="1" applyFont="1" applyFill="1" applyBorder="1" applyAlignment="1">
      <alignment horizontal="center" vertical="center"/>
    </xf>
    <xf numFmtId="14" fontId="24" fillId="0" borderId="14" xfId="0" applyNumberFormat="1" applyFont="1" applyFill="1" applyBorder="1" applyAlignment="1">
      <alignment horizontal="left" vertical="center"/>
    </xf>
    <xf numFmtId="0" fontId="24" fillId="0" borderId="14" xfId="0" applyFont="1" applyFill="1" applyBorder="1" applyAlignment="1">
      <alignment horizontal="center" vertical="center"/>
    </xf>
    <xf numFmtId="185" fontId="24" fillId="0" borderId="14" xfId="42" applyNumberFormat="1" applyFont="1" applyFill="1" applyBorder="1" applyAlignment="1">
      <alignment horizontal="right" vertical="center"/>
    </xf>
    <xf numFmtId="196" fontId="24" fillId="0" borderId="14" xfId="42" applyNumberFormat="1" applyFont="1" applyFill="1" applyBorder="1" applyAlignment="1">
      <alignment horizontal="right" vertical="center"/>
    </xf>
    <xf numFmtId="185" fontId="25" fillId="0" borderId="14" xfId="42" applyNumberFormat="1" applyFont="1" applyFill="1" applyBorder="1" applyAlignment="1">
      <alignment horizontal="right" vertical="center"/>
    </xf>
    <xf numFmtId="196" fontId="25" fillId="0" borderId="14" xfId="42" applyNumberFormat="1" applyFont="1" applyFill="1" applyBorder="1" applyAlignment="1">
      <alignment horizontal="right" vertical="center"/>
    </xf>
    <xf numFmtId="193" fontId="24" fillId="0" borderId="14" xfId="42" applyNumberFormat="1" applyFont="1" applyFill="1" applyBorder="1" applyAlignment="1">
      <alignment vertical="center"/>
    </xf>
    <xf numFmtId="192" fontId="24" fillId="0" borderId="14" xfId="60" applyNumberFormat="1" applyFont="1" applyFill="1" applyBorder="1" applyAlignment="1" applyProtection="1">
      <alignment vertical="center"/>
      <protection/>
    </xf>
    <xf numFmtId="193" fontId="24" fillId="0" borderId="22" xfId="42" applyNumberFormat="1" applyFont="1" applyFill="1" applyBorder="1" applyAlignment="1">
      <alignment vertical="center"/>
    </xf>
    <xf numFmtId="185" fontId="25" fillId="0" borderId="19" xfId="42" applyNumberFormat="1" applyFont="1" applyFill="1" applyBorder="1" applyAlignment="1">
      <alignment horizontal="right" vertical="center"/>
    </xf>
    <xf numFmtId="196" fontId="25" fillId="0" borderId="19" xfId="42" applyNumberFormat="1" applyFont="1" applyFill="1" applyBorder="1" applyAlignment="1">
      <alignment horizontal="right" vertical="center"/>
    </xf>
    <xf numFmtId="196" fontId="24" fillId="0" borderId="16" xfId="60" applyNumberFormat="1" applyFont="1" applyFill="1" applyBorder="1" applyAlignment="1" applyProtection="1">
      <alignment horizontal="right" vertical="center"/>
      <protection/>
    </xf>
    <xf numFmtId="192" fontId="24" fillId="0" borderId="16" xfId="60" applyNumberFormat="1" applyFont="1" applyFill="1" applyBorder="1" applyAlignment="1" applyProtection="1">
      <alignment vertical="center"/>
      <protection/>
    </xf>
    <xf numFmtId="0" fontId="24" fillId="0" borderId="21" xfId="0" applyNumberFormat="1" applyFont="1" applyFill="1" applyBorder="1" applyAlignment="1" applyProtection="1">
      <alignment horizontal="left" vertical="center"/>
      <protection locked="0"/>
    </xf>
    <xf numFmtId="190" fontId="24" fillId="0" borderId="14" xfId="0" applyNumberFormat="1" applyFont="1" applyFill="1" applyBorder="1" applyAlignment="1" applyProtection="1">
      <alignment horizontal="center" vertical="center"/>
      <protection locked="0"/>
    </xf>
    <xf numFmtId="49" fontId="24" fillId="0" borderId="14" xfId="0" applyNumberFormat="1" applyFont="1" applyFill="1" applyBorder="1" applyAlignment="1" applyProtection="1">
      <alignment vertical="center"/>
      <protection locked="0"/>
    </xf>
    <xf numFmtId="0" fontId="24" fillId="0" borderId="14" xfId="0" applyNumberFormat="1" applyFont="1" applyFill="1" applyBorder="1" applyAlignment="1">
      <alignment vertical="center"/>
    </xf>
    <xf numFmtId="0" fontId="24" fillId="0" borderId="14" xfId="0" applyNumberFormat="1" applyFont="1" applyFill="1" applyBorder="1" applyAlignment="1" applyProtection="1">
      <alignment horizontal="center" vertical="center"/>
      <protection locked="0"/>
    </xf>
    <xf numFmtId="185" fontId="24" fillId="0" borderId="14" xfId="42" applyNumberFormat="1" applyFont="1" applyFill="1" applyBorder="1" applyAlignment="1" applyProtection="1">
      <alignment horizontal="right" vertical="center"/>
      <protection locked="0"/>
    </xf>
    <xf numFmtId="196" fontId="24" fillId="0" borderId="14" xfId="42" applyNumberFormat="1" applyFont="1" applyFill="1" applyBorder="1" applyAlignment="1" applyProtection="1">
      <alignment horizontal="right" vertical="center"/>
      <protection locked="0"/>
    </xf>
    <xf numFmtId="193" fontId="24" fillId="0" borderId="22" xfId="60" applyNumberFormat="1" applyFont="1" applyFill="1" applyBorder="1" applyAlignment="1" applyProtection="1">
      <alignment vertical="center"/>
      <protection/>
    </xf>
    <xf numFmtId="0" fontId="24" fillId="0" borderId="21" xfId="57" applyFont="1" applyFill="1" applyBorder="1" applyAlignment="1" applyProtection="1">
      <alignment horizontal="left" vertical="center"/>
      <protection/>
    </xf>
    <xf numFmtId="190" fontId="24" fillId="0" borderId="14" xfId="57" applyNumberFormat="1" applyFont="1" applyFill="1" applyBorder="1" applyAlignment="1" applyProtection="1">
      <alignment horizontal="center" vertical="center"/>
      <protection/>
    </xf>
    <xf numFmtId="0" fontId="24" fillId="0" borderId="14" xfId="57" applyFont="1" applyFill="1" applyBorder="1" applyAlignment="1" applyProtection="1">
      <alignment vertical="center"/>
      <protection/>
    </xf>
    <xf numFmtId="0" fontId="24" fillId="0" borderId="14" xfId="57" applyNumberFormat="1" applyFont="1" applyFill="1" applyBorder="1" applyAlignment="1" applyProtection="1">
      <alignment horizontal="center" vertical="center"/>
      <protection/>
    </xf>
    <xf numFmtId="3" fontId="24" fillId="0" borderId="14" xfId="57" applyNumberFormat="1" applyFont="1" applyFill="1" applyBorder="1" applyAlignment="1" applyProtection="1">
      <alignment horizontal="center" vertical="center"/>
      <protection/>
    </xf>
    <xf numFmtId="0" fontId="24" fillId="0" borderId="14" xfId="57" applyFont="1" applyFill="1" applyBorder="1" applyAlignment="1" applyProtection="1">
      <alignment horizontal="center" vertical="center"/>
      <protection/>
    </xf>
    <xf numFmtId="185" fontId="24" fillId="0" borderId="14" xfId="57" applyNumberFormat="1" applyFont="1" applyFill="1" applyBorder="1" applyAlignment="1" applyProtection="1">
      <alignment horizontal="right" vertical="center"/>
      <protection/>
    </xf>
    <xf numFmtId="196" fontId="24" fillId="0" borderId="14" xfId="57" applyNumberFormat="1" applyFont="1" applyFill="1" applyBorder="1" applyAlignment="1" applyProtection="1">
      <alignment horizontal="right" vertical="center"/>
      <protection/>
    </xf>
    <xf numFmtId="0" fontId="24" fillId="0" borderId="14" xfId="0" applyFont="1" applyFill="1" applyBorder="1" applyAlignment="1">
      <alignment vertical="center"/>
    </xf>
    <xf numFmtId="196" fontId="24" fillId="0" borderId="14" xfId="0" applyNumberFormat="1" applyFont="1" applyFill="1" applyBorder="1" applyAlignment="1">
      <alignment horizontal="right" vertical="center"/>
    </xf>
    <xf numFmtId="193" fontId="24" fillId="0" borderId="22" xfId="0" applyNumberFormat="1" applyFont="1" applyFill="1" applyBorder="1" applyAlignment="1">
      <alignment vertical="center"/>
    </xf>
    <xf numFmtId="0" fontId="24" fillId="0" borderId="21" xfId="0" applyFont="1" applyFill="1" applyBorder="1" applyAlignment="1" applyProtection="1">
      <alignment horizontal="left" vertical="center"/>
      <protection locked="0"/>
    </xf>
    <xf numFmtId="190" fontId="24" fillId="0" borderId="14" xfId="0" applyNumberFormat="1" applyFont="1" applyFill="1" applyBorder="1" applyAlignment="1" applyProtection="1">
      <alignment vertical="center"/>
      <protection locked="0"/>
    </xf>
    <xf numFmtId="0" fontId="24" fillId="0" borderId="14" xfId="0" applyFont="1" applyFill="1" applyBorder="1" applyAlignment="1" applyProtection="1">
      <alignment vertical="center"/>
      <protection locked="0"/>
    </xf>
    <xf numFmtId="0" fontId="24" fillId="0" borderId="14" xfId="0" applyFont="1" applyFill="1" applyBorder="1" applyAlignment="1" applyProtection="1">
      <alignment horizontal="center" vertical="center"/>
      <protection locked="0"/>
    </xf>
    <xf numFmtId="196" fontId="24" fillId="0" borderId="14" xfId="60" applyNumberFormat="1" applyFont="1" applyFill="1" applyBorder="1" applyAlignment="1" applyProtection="1">
      <alignment horizontal="right" vertical="center"/>
      <protection/>
    </xf>
    <xf numFmtId="193" fontId="24" fillId="0" borderId="14" xfId="60" applyNumberFormat="1" applyFont="1" applyFill="1" applyBorder="1" applyAlignment="1" applyProtection="1">
      <alignment vertical="center"/>
      <protection/>
    </xf>
    <xf numFmtId="193" fontId="24" fillId="0" borderId="22" xfId="42" applyNumberFormat="1" applyFont="1" applyFill="1" applyBorder="1" applyAlignment="1" applyProtection="1">
      <alignment vertical="center"/>
      <protection locked="0"/>
    </xf>
    <xf numFmtId="185" fontId="24" fillId="0" borderId="14" xfId="0" applyNumberFormat="1" applyFont="1" applyFill="1" applyBorder="1" applyAlignment="1">
      <alignment horizontal="right" vertical="center"/>
    </xf>
    <xf numFmtId="0" fontId="24" fillId="0" borderId="14" xfId="0" applyFont="1" applyFill="1" applyBorder="1" applyAlignment="1" applyProtection="1">
      <alignment horizontal="left" vertical="center"/>
      <protection locked="0"/>
    </xf>
    <xf numFmtId="185" fontId="24" fillId="0" borderId="14" xfId="42" applyNumberFormat="1" applyFont="1" applyFill="1" applyBorder="1" applyAlignment="1" applyProtection="1">
      <alignment horizontal="right" vertical="center"/>
      <protection/>
    </xf>
    <xf numFmtId="49" fontId="24" fillId="0" borderId="14" xfId="0" applyNumberFormat="1" applyFont="1" applyFill="1" applyBorder="1" applyAlignment="1" applyProtection="1">
      <alignment horizontal="left" vertical="center"/>
      <protection locked="0"/>
    </xf>
    <xf numFmtId="0" fontId="24" fillId="0" borderId="14" xfId="0" applyFont="1" applyFill="1" applyBorder="1" applyAlignment="1">
      <alignment horizontal="left" vertical="center"/>
    </xf>
    <xf numFmtId="0" fontId="24" fillId="0" borderId="14" xfId="0" applyFont="1" applyFill="1" applyBorder="1" applyAlignment="1" applyProtection="1">
      <alignment horizontal="left" vertical="center"/>
      <protection/>
    </xf>
    <xf numFmtId="0" fontId="24" fillId="0" borderId="14" xfId="0" applyFont="1" applyFill="1" applyBorder="1" applyAlignment="1" applyProtection="1">
      <alignment horizontal="center" vertical="center"/>
      <protection/>
    </xf>
    <xf numFmtId="185" fontId="24" fillId="0" borderId="14" xfId="0" applyNumberFormat="1" applyFont="1" applyFill="1" applyBorder="1" applyAlignment="1" applyProtection="1">
      <alignment horizontal="right" vertical="center"/>
      <protection/>
    </xf>
    <xf numFmtId="196" fontId="24" fillId="0" borderId="14" xfId="0" applyNumberFormat="1" applyFont="1" applyFill="1" applyBorder="1" applyAlignment="1" applyProtection="1">
      <alignment horizontal="right" vertical="center"/>
      <protection/>
    </xf>
    <xf numFmtId="190" fontId="24" fillId="0" borderId="14" xfId="0" applyNumberFormat="1" applyFont="1" applyFill="1" applyBorder="1" applyAlignment="1" applyProtection="1">
      <alignment horizontal="left" vertical="center"/>
      <protection locked="0"/>
    </xf>
    <xf numFmtId="49" fontId="24" fillId="0" borderId="21" xfId="0" applyNumberFormat="1" applyFont="1" applyFill="1" applyBorder="1" applyAlignment="1" applyProtection="1">
      <alignment horizontal="left" vertical="center"/>
      <protection locked="0"/>
    </xf>
    <xf numFmtId="0" fontId="24" fillId="0" borderId="21" xfId="0" applyNumberFormat="1" applyFont="1" applyFill="1" applyBorder="1" applyAlignment="1">
      <alignment horizontal="left" vertical="center"/>
    </xf>
    <xf numFmtId="0" fontId="24" fillId="0" borderId="14" xfId="0" applyNumberFormat="1" applyFont="1" applyFill="1" applyBorder="1" applyAlignment="1">
      <alignment horizontal="left" vertical="center"/>
    </xf>
    <xf numFmtId="0" fontId="24" fillId="0" borderId="14" xfId="0" applyNumberFormat="1" applyFont="1" applyFill="1" applyBorder="1" applyAlignment="1">
      <alignment horizontal="center" vertical="center"/>
    </xf>
    <xf numFmtId="0" fontId="24" fillId="0" borderId="14" xfId="57" applyFont="1" applyFill="1" applyBorder="1" applyAlignment="1" applyProtection="1">
      <alignment horizontal="left" vertical="center"/>
      <protection/>
    </xf>
    <xf numFmtId="0" fontId="24" fillId="0" borderId="23" xfId="57" applyFont="1" applyFill="1" applyBorder="1" applyAlignment="1" applyProtection="1">
      <alignment horizontal="left" vertical="center"/>
      <protection/>
    </xf>
    <xf numFmtId="190" fontId="24" fillId="0" borderId="24" xfId="57" applyNumberFormat="1" applyFont="1" applyFill="1" applyBorder="1" applyAlignment="1" applyProtection="1">
      <alignment horizontal="center" vertical="center"/>
      <protection/>
    </xf>
    <xf numFmtId="0" fontId="24" fillId="0" borderId="24" xfId="57" applyFont="1" applyFill="1" applyBorder="1" applyAlignment="1" applyProtection="1">
      <alignment horizontal="left" vertical="center"/>
      <protection/>
    </xf>
    <xf numFmtId="0" fontId="24" fillId="0" borderId="24" xfId="57" applyNumberFormat="1" applyFont="1" applyFill="1" applyBorder="1" applyAlignment="1" applyProtection="1">
      <alignment horizontal="center" vertical="center"/>
      <protection/>
    </xf>
    <xf numFmtId="0" fontId="24" fillId="0" borderId="24" xfId="57" applyFont="1" applyFill="1" applyBorder="1" applyAlignment="1" applyProtection="1">
      <alignment horizontal="center" vertical="center"/>
      <protection/>
    </xf>
    <xf numFmtId="185" fontId="24" fillId="0" borderId="24" xfId="57" applyNumberFormat="1" applyFont="1" applyFill="1" applyBorder="1" applyAlignment="1" applyProtection="1">
      <alignment horizontal="right" vertical="center"/>
      <protection/>
    </xf>
    <xf numFmtId="196" fontId="24" fillId="0" borderId="24" xfId="57" applyNumberFormat="1" applyFont="1" applyFill="1" applyBorder="1" applyAlignment="1" applyProtection="1">
      <alignment horizontal="right" vertical="center"/>
      <protection/>
    </xf>
    <xf numFmtId="193" fontId="24" fillId="0" borderId="24" xfId="57" applyNumberFormat="1" applyFont="1" applyFill="1" applyBorder="1" applyAlignment="1" applyProtection="1">
      <alignment vertical="center"/>
      <protection/>
    </xf>
    <xf numFmtId="192" fontId="24" fillId="0" borderId="24" xfId="60" applyNumberFormat="1" applyFont="1" applyFill="1" applyBorder="1" applyAlignment="1" applyProtection="1">
      <alignment vertical="center"/>
      <protection/>
    </xf>
    <xf numFmtId="193" fontId="24" fillId="0" borderId="25" xfId="57" applyNumberFormat="1" applyFont="1" applyFill="1" applyBorder="1" applyAlignment="1" applyProtection="1">
      <alignment vertical="center"/>
      <protection/>
    </xf>
    <xf numFmtId="185" fontId="24" fillId="0" borderId="14" xfId="42" applyNumberFormat="1" applyFont="1" applyFill="1" applyBorder="1" applyAlignment="1">
      <alignment/>
    </xf>
    <xf numFmtId="185" fontId="24" fillId="0" borderId="14" xfId="42" applyNumberFormat="1" applyFont="1" applyFill="1" applyBorder="1" applyAlignment="1">
      <alignment vertical="center"/>
    </xf>
    <xf numFmtId="185" fontId="24" fillId="0" borderId="14" xfId="42" applyNumberFormat="1" applyFont="1" applyFill="1" applyBorder="1" applyAlignment="1" applyProtection="1">
      <alignment vertical="center"/>
      <protection locked="0"/>
    </xf>
    <xf numFmtId="185" fontId="24" fillId="0" borderId="14" xfId="57" applyNumberFormat="1" applyFont="1" applyFill="1" applyBorder="1" applyAlignment="1" applyProtection="1">
      <alignment vertical="center"/>
      <protection/>
    </xf>
    <xf numFmtId="185" fontId="24" fillId="0" borderId="14" xfId="0" applyNumberFormat="1" applyFont="1" applyFill="1" applyBorder="1" applyAlignment="1" applyProtection="1">
      <alignment vertical="center"/>
      <protection/>
    </xf>
    <xf numFmtId="185" fontId="24" fillId="0" borderId="14" xfId="42" applyNumberFormat="1" applyFont="1" applyFill="1" applyBorder="1" applyAlignment="1" applyProtection="1">
      <alignment vertical="center"/>
      <protection/>
    </xf>
    <xf numFmtId="185" fontId="24" fillId="0" borderId="14" xfId="0" applyNumberFormat="1" applyFont="1" applyFill="1" applyBorder="1" applyAlignment="1">
      <alignment vertical="center"/>
    </xf>
    <xf numFmtId="185" fontId="24" fillId="0" borderId="14" xfId="0" applyNumberFormat="1" applyFont="1" applyFill="1" applyBorder="1" applyAlignment="1">
      <alignment/>
    </xf>
    <xf numFmtId="196" fontId="24" fillId="0" borderId="14" xfId="42" applyNumberFormat="1" applyFont="1" applyFill="1" applyBorder="1" applyAlignment="1">
      <alignment horizontal="right"/>
    </xf>
    <xf numFmtId="196" fontId="24" fillId="0" borderId="14" xfId="0" applyNumberFormat="1" applyFont="1" applyFill="1" applyBorder="1" applyAlignment="1">
      <alignment horizontal="right"/>
    </xf>
    <xf numFmtId="196" fontId="24" fillId="0" borderId="14" xfId="42" applyNumberFormat="1" applyFont="1" applyFill="1" applyBorder="1" applyAlignment="1" applyProtection="1">
      <alignment horizontal="right" vertical="center"/>
      <protection/>
    </xf>
    <xf numFmtId="193" fontId="25" fillId="0" borderId="20" xfId="42" applyNumberFormat="1" applyFont="1" applyFill="1" applyBorder="1" applyAlignment="1">
      <alignment vertical="center"/>
    </xf>
    <xf numFmtId="192" fontId="25" fillId="0" borderId="20" xfId="60" applyNumberFormat="1" applyFont="1" applyFill="1" applyBorder="1" applyAlignment="1" applyProtection="1">
      <alignment vertical="center"/>
      <protection/>
    </xf>
    <xf numFmtId="193" fontId="25" fillId="0" borderId="26" xfId="42" applyNumberFormat="1" applyFont="1" applyFill="1" applyBorder="1" applyAlignment="1">
      <alignment vertical="center"/>
    </xf>
    <xf numFmtId="0" fontId="25" fillId="0" borderId="21" xfId="0" applyFont="1" applyFill="1" applyBorder="1" applyAlignment="1">
      <alignment horizontal="left" vertical="center"/>
    </xf>
    <xf numFmtId="190" fontId="25" fillId="0" borderId="14" xfId="0" applyNumberFormat="1" applyFont="1" applyFill="1" applyBorder="1" applyAlignment="1">
      <alignment horizontal="center" vertical="center"/>
    </xf>
    <xf numFmtId="0" fontId="25" fillId="0" borderId="14" xfId="0" applyFont="1" applyFill="1" applyBorder="1" applyAlignment="1">
      <alignment horizontal="center" vertical="center"/>
    </xf>
    <xf numFmtId="193" fontId="25" fillId="0" borderId="14" xfId="42" applyNumberFormat="1" applyFont="1" applyFill="1" applyBorder="1" applyAlignment="1">
      <alignment vertical="center"/>
    </xf>
    <xf numFmtId="192" fontId="25" fillId="0" borderId="14" xfId="60" applyNumberFormat="1" applyFont="1" applyFill="1" applyBorder="1" applyAlignment="1" applyProtection="1">
      <alignment vertical="center"/>
      <protection/>
    </xf>
    <xf numFmtId="193" fontId="25" fillId="0" borderId="22" xfId="42" applyNumberFormat="1" applyFont="1" applyFill="1" applyBorder="1" applyAlignment="1">
      <alignment vertical="center"/>
    </xf>
    <xf numFmtId="0" fontId="25" fillId="0" borderId="27" xfId="0" applyFont="1" applyFill="1" applyBorder="1" applyAlignment="1">
      <alignment horizontal="left" vertical="center"/>
    </xf>
    <xf numFmtId="190" fontId="25" fillId="0" borderId="19" xfId="0" applyNumberFormat="1" applyFont="1" applyFill="1" applyBorder="1" applyAlignment="1">
      <alignment horizontal="center" vertical="center"/>
    </xf>
    <xf numFmtId="14" fontId="25" fillId="0" borderId="19" xfId="0" applyNumberFormat="1" applyFont="1" applyFill="1" applyBorder="1" applyAlignment="1">
      <alignment horizontal="left" vertical="center"/>
    </xf>
    <xf numFmtId="0" fontId="25" fillId="0" borderId="19" xfId="0" applyFont="1" applyFill="1" applyBorder="1" applyAlignment="1">
      <alignment horizontal="center" vertical="center"/>
    </xf>
    <xf numFmtId="193" fontId="25" fillId="0" borderId="19" xfId="42" applyNumberFormat="1" applyFont="1" applyFill="1" applyBorder="1" applyAlignment="1">
      <alignment vertical="center"/>
    </xf>
    <xf numFmtId="192" fontId="25" fillId="0" borderId="19" xfId="60" applyNumberFormat="1" applyFont="1" applyFill="1" applyBorder="1" applyAlignment="1" applyProtection="1">
      <alignment vertical="center"/>
      <protection/>
    </xf>
    <xf numFmtId="193" fontId="25" fillId="0" borderId="28" xfId="42" applyNumberFormat="1" applyFont="1" applyFill="1" applyBorder="1" applyAlignment="1">
      <alignment vertical="center"/>
    </xf>
    <xf numFmtId="0" fontId="25" fillId="0" borderId="14" xfId="0" applyFont="1" applyFill="1" applyBorder="1" applyAlignment="1">
      <alignment horizontal="left" vertical="center"/>
    </xf>
    <xf numFmtId="3" fontId="27" fillId="33" borderId="16" xfId="0" applyNumberFormat="1" applyFont="1" applyFill="1" applyBorder="1" applyAlignment="1" applyProtection="1">
      <alignment horizontal="center" vertical="center"/>
      <protection/>
    </xf>
    <xf numFmtId="0" fontId="27" fillId="33" borderId="16" xfId="0" applyFont="1" applyFill="1" applyBorder="1" applyAlignment="1" applyProtection="1">
      <alignment horizontal="center" vertical="center"/>
      <protection/>
    </xf>
    <xf numFmtId="191" fontId="27" fillId="33" borderId="16" xfId="0" applyNumberFormat="1" applyFont="1" applyFill="1" applyBorder="1" applyAlignment="1" applyProtection="1">
      <alignment horizontal="center" vertical="center"/>
      <protection/>
    </xf>
    <xf numFmtId="188" fontId="27" fillId="33" borderId="16" xfId="0" applyNumberFormat="1" applyFont="1" applyFill="1" applyBorder="1" applyAlignment="1" applyProtection="1">
      <alignment horizontal="right" vertical="center"/>
      <protection/>
    </xf>
    <xf numFmtId="193" fontId="27" fillId="33" borderId="16" xfId="0" applyNumberFormat="1" applyFont="1" applyFill="1" applyBorder="1" applyAlignment="1" applyProtection="1">
      <alignment horizontal="center" vertical="center"/>
      <protection/>
    </xf>
    <xf numFmtId="192" fontId="27" fillId="33" borderId="16" xfId="60" applyNumberFormat="1" applyFont="1" applyFill="1" applyBorder="1" applyAlignment="1" applyProtection="1">
      <alignment horizontal="center" vertical="center"/>
      <protection/>
    </xf>
    <xf numFmtId="0" fontId="24" fillId="0" borderId="29" xfId="0" applyFont="1" applyFill="1" applyBorder="1" applyAlignment="1">
      <alignment horizontal="left" vertical="center"/>
    </xf>
    <xf numFmtId="0" fontId="24" fillId="0" borderId="21" xfId="0" applyFont="1" applyFill="1" applyBorder="1" applyAlignment="1">
      <alignment/>
    </xf>
    <xf numFmtId="190" fontId="24" fillId="0" borderId="16" xfId="0" applyNumberFormat="1" applyFont="1" applyFill="1" applyBorder="1" applyAlignment="1">
      <alignment horizontal="center" vertical="center"/>
    </xf>
    <xf numFmtId="14" fontId="24" fillId="0" borderId="16" xfId="0" applyNumberFormat="1" applyFont="1" applyFill="1" applyBorder="1" applyAlignment="1">
      <alignment horizontal="left" vertical="center"/>
    </xf>
    <xf numFmtId="0" fontId="24" fillId="0" borderId="16" xfId="0" applyFont="1" applyFill="1" applyBorder="1" applyAlignment="1">
      <alignment horizontal="left" vertical="center"/>
    </xf>
    <xf numFmtId="0" fontId="24" fillId="0" borderId="16" xfId="0" applyFont="1" applyFill="1" applyBorder="1" applyAlignment="1">
      <alignment horizontal="center" vertical="center"/>
    </xf>
    <xf numFmtId="185" fontId="24" fillId="0" borderId="16" xfId="42" applyNumberFormat="1" applyFont="1" applyFill="1" applyBorder="1" applyAlignment="1">
      <alignment horizontal="right" vertical="center"/>
    </xf>
    <xf numFmtId="196" fontId="24" fillId="0" borderId="16" xfId="42" applyNumberFormat="1" applyFont="1" applyFill="1" applyBorder="1" applyAlignment="1">
      <alignment horizontal="right" vertical="center"/>
    </xf>
    <xf numFmtId="196" fontId="24" fillId="0" borderId="16" xfId="0" applyNumberFormat="1" applyFont="1" applyFill="1" applyBorder="1" applyAlignment="1" applyProtection="1">
      <alignment horizontal="right" vertical="center"/>
      <protection/>
    </xf>
    <xf numFmtId="193" fontId="24" fillId="0" borderId="16" xfId="42" applyNumberFormat="1" applyFont="1" applyFill="1" applyBorder="1" applyAlignment="1">
      <alignment vertical="center"/>
    </xf>
    <xf numFmtId="193" fontId="24" fillId="0" borderId="30" xfId="42" applyNumberFormat="1" applyFont="1" applyFill="1" applyBorder="1" applyAlignment="1">
      <alignment vertical="center"/>
    </xf>
    <xf numFmtId="0" fontId="24" fillId="0" borderId="23" xfId="0" applyNumberFormat="1" applyFont="1" applyFill="1" applyBorder="1" applyAlignment="1" applyProtection="1">
      <alignment horizontal="left" vertical="center"/>
      <protection locked="0"/>
    </xf>
    <xf numFmtId="190" fontId="24" fillId="0" borderId="24" xfId="0" applyNumberFormat="1" applyFont="1" applyFill="1" applyBorder="1" applyAlignment="1" applyProtection="1">
      <alignment horizontal="center" vertical="center"/>
      <protection locked="0"/>
    </xf>
    <xf numFmtId="0" fontId="24" fillId="0" borderId="24" xfId="0" applyFont="1" applyFill="1" applyBorder="1" applyAlignment="1" applyProtection="1">
      <alignment horizontal="left" vertical="center"/>
      <protection/>
    </xf>
    <xf numFmtId="49" fontId="24" fillId="0" borderId="24" xfId="0" applyNumberFormat="1" applyFont="1" applyFill="1" applyBorder="1" applyAlignment="1" applyProtection="1">
      <alignment horizontal="left" vertical="center"/>
      <protection locked="0"/>
    </xf>
    <xf numFmtId="0" fontId="24" fillId="0" borderId="24" xfId="0" applyFont="1" applyFill="1" applyBorder="1" applyAlignment="1" applyProtection="1">
      <alignment horizontal="center" vertical="center"/>
      <protection/>
    </xf>
    <xf numFmtId="185" fontId="24" fillId="0" borderId="24" xfId="0" applyNumberFormat="1" applyFont="1" applyFill="1" applyBorder="1" applyAlignment="1" applyProtection="1">
      <alignment vertical="center"/>
      <protection/>
    </xf>
    <xf numFmtId="196" fontId="24" fillId="0" borderId="24" xfId="0" applyNumberFormat="1" applyFont="1" applyFill="1" applyBorder="1" applyAlignment="1" applyProtection="1">
      <alignment horizontal="right" vertical="center"/>
      <protection/>
    </xf>
    <xf numFmtId="196" fontId="24" fillId="0" borderId="31" xfId="0" applyNumberFormat="1" applyFont="1" applyFill="1" applyBorder="1" applyAlignment="1" applyProtection="1">
      <alignment horizontal="right" vertical="center"/>
      <protection/>
    </xf>
    <xf numFmtId="193" fontId="24" fillId="0" borderId="24" xfId="42" applyNumberFormat="1" applyFont="1" applyFill="1" applyBorder="1" applyAlignment="1">
      <alignment vertical="center"/>
    </xf>
    <xf numFmtId="193" fontId="24" fillId="0" borderId="25" xfId="42" applyNumberFormat="1" applyFont="1" applyFill="1" applyBorder="1" applyAlignment="1">
      <alignment vertical="center"/>
    </xf>
    <xf numFmtId="0" fontId="25" fillId="0" borderId="32" xfId="0" applyFont="1" applyFill="1" applyBorder="1" applyAlignment="1">
      <alignment/>
    </xf>
    <xf numFmtId="190" fontId="25" fillId="0" borderId="20" xfId="0" applyNumberFormat="1" applyFont="1" applyFill="1" applyBorder="1" applyAlignment="1">
      <alignment horizontal="center"/>
    </xf>
    <xf numFmtId="0" fontId="25" fillId="0" borderId="20" xfId="0" applyFont="1" applyFill="1" applyBorder="1" applyAlignment="1">
      <alignment/>
    </xf>
    <xf numFmtId="0" fontId="25" fillId="0" borderId="20" xfId="0" applyFont="1" applyFill="1" applyBorder="1" applyAlignment="1">
      <alignment horizontal="center"/>
    </xf>
    <xf numFmtId="185" fontId="25" fillId="0" borderId="20" xfId="42" applyNumberFormat="1" applyFont="1" applyFill="1" applyBorder="1" applyAlignment="1">
      <alignment/>
    </xf>
    <xf numFmtId="196" fontId="25" fillId="0" borderId="20" xfId="42" applyNumberFormat="1" applyFont="1" applyFill="1" applyBorder="1" applyAlignment="1">
      <alignment horizontal="right"/>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0" fontId="27" fillId="33" borderId="16" xfId="0" applyFont="1" applyFill="1" applyBorder="1" applyAlignment="1">
      <alignment horizontal="center" vertical="center"/>
    </xf>
    <xf numFmtId="0" fontId="28" fillId="33" borderId="16" xfId="0" applyFont="1" applyFill="1" applyBorder="1" applyAlignment="1">
      <alignment horizontal="center" vertical="center"/>
    </xf>
    <xf numFmtId="0" fontId="0" fillId="33" borderId="16" xfId="0" applyFont="1" applyFill="1" applyBorder="1" applyAlignment="1">
      <alignment horizontal="center" vertical="center"/>
    </xf>
    <xf numFmtId="0" fontId="15" fillId="0" borderId="0" xfId="0" applyNumberFormat="1" applyFont="1" applyFill="1" applyBorder="1" applyAlignment="1" applyProtection="1">
      <alignment horizontal="right" vertical="center" wrapText="1"/>
      <protection locked="0"/>
    </xf>
    <xf numFmtId="0" fontId="0" fillId="0" borderId="0" xfId="0" applyFill="1" applyAlignment="1">
      <alignment horizontal="right" vertical="center" wrapText="1"/>
    </xf>
    <xf numFmtId="0" fontId="15" fillId="0" borderId="0" xfId="0" applyFont="1" applyFill="1" applyAlignment="1">
      <alignment horizontal="right" vertical="center" wrapText="1"/>
    </xf>
    <xf numFmtId="193" fontId="8" fillId="0" borderId="0" xfId="0" applyNumberFormat="1" applyFont="1" applyFill="1" applyBorder="1" applyAlignment="1" applyProtection="1">
      <alignment horizontal="right" vertical="center" wrapText="1"/>
      <protection locked="0"/>
    </xf>
    <xf numFmtId="0" fontId="22" fillId="33" borderId="0" xfId="0" applyFont="1" applyFill="1" applyBorder="1" applyAlignment="1" applyProtection="1">
      <alignment horizontal="center" vertical="center"/>
      <protection/>
    </xf>
    <xf numFmtId="0" fontId="0" fillId="33" borderId="0" xfId="0" applyFill="1" applyAlignment="1">
      <alignment/>
    </xf>
    <xf numFmtId="185" fontId="16" fillId="0" borderId="33" xfId="0" applyNumberFormat="1" applyFont="1" applyFill="1" applyBorder="1" applyAlignment="1" applyProtection="1">
      <alignment horizontal="center" vertical="center" wrapText="1"/>
      <protection/>
    </xf>
    <xf numFmtId="0" fontId="16" fillId="0" borderId="33"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wrapText="1"/>
      <protection/>
    </xf>
    <xf numFmtId="193" fontId="16" fillId="0" borderId="33" xfId="0" applyNumberFormat="1" applyFont="1" applyFill="1" applyBorder="1" applyAlignment="1" applyProtection="1">
      <alignment horizontal="center" vertical="center" wrapText="1"/>
      <protection/>
    </xf>
    <xf numFmtId="193" fontId="16" fillId="0" borderId="34" xfId="0" applyNumberFormat="1" applyFont="1" applyFill="1" applyBorder="1" applyAlignment="1" applyProtection="1">
      <alignment horizontal="center" vertical="center" wrapText="1"/>
      <protection/>
    </xf>
    <xf numFmtId="171" fontId="16" fillId="0" borderId="33" xfId="42" applyFont="1" applyFill="1" applyBorder="1" applyAlignment="1" applyProtection="1">
      <alignment horizontal="center" vertical="center"/>
      <protection/>
    </xf>
    <xf numFmtId="171" fontId="16" fillId="0" borderId="12" xfId="42" applyFont="1" applyFill="1" applyBorder="1" applyAlignment="1" applyProtection="1">
      <alignment horizontal="center" vertical="center"/>
      <protection/>
    </xf>
    <xf numFmtId="190" fontId="26" fillId="0" borderId="33" xfId="0" applyNumberFormat="1" applyFont="1" applyFill="1" applyBorder="1" applyAlignment="1" applyProtection="1">
      <alignment horizontal="center" vertical="center" wrapText="1"/>
      <protection/>
    </xf>
    <xf numFmtId="190" fontId="26" fillId="0" borderId="12" xfId="0" applyNumberFormat="1"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0" fillId="0" borderId="0" xfId="0" applyAlignment="1">
      <alignment/>
    </xf>
    <xf numFmtId="171" fontId="16" fillId="0" borderId="35" xfId="42" applyFont="1" applyFill="1" applyBorder="1" applyAlignment="1" applyProtection="1">
      <alignment horizontal="center" vertical="center"/>
      <protection/>
    </xf>
    <xf numFmtId="171" fontId="16" fillId="0" borderId="36" xfId="42" applyFont="1" applyFill="1" applyBorder="1" applyAlignment="1" applyProtection="1">
      <alignment horizontal="center" vertical="center"/>
      <protection/>
    </xf>
    <xf numFmtId="190" fontId="16" fillId="0" borderId="33" xfId="0" applyNumberFormat="1" applyFont="1" applyFill="1" applyBorder="1" applyAlignment="1" applyProtection="1">
      <alignment horizontal="center" vertical="center" wrapText="1"/>
      <protection/>
    </xf>
    <xf numFmtId="190" fontId="16" fillId="0" borderId="12" xfId="0" applyNumberFormat="1" applyFont="1" applyFill="1" applyBorder="1" applyAlignment="1" applyProtection="1">
      <alignment horizontal="center" vertical="center" wrapText="1"/>
      <protection/>
    </xf>
    <xf numFmtId="0" fontId="21" fillId="33" borderId="16" xfId="0" applyFont="1" applyFill="1" applyBorder="1" applyAlignment="1">
      <alignment horizontal="center" vertical="center"/>
    </xf>
    <xf numFmtId="0" fontId="21" fillId="33" borderId="16" xfId="0" applyFont="1" applyFill="1" applyBorder="1" applyAlignment="1">
      <alignment horizontal="right" vertical="center"/>
    </xf>
    <xf numFmtId="0" fontId="15" fillId="0" borderId="0" xfId="0" applyFont="1" applyAlignment="1">
      <alignment horizontal="right" vertical="center" wrapText="1"/>
    </xf>
    <xf numFmtId="0" fontId="0" fillId="0" borderId="0" xfId="0" applyAlignment="1">
      <alignment horizontal="right" vertical="center" wrapText="1"/>
    </xf>
    <xf numFmtId="193" fontId="8" fillId="0" borderId="0" xfId="0" applyNumberFormat="1" applyFont="1" applyBorder="1" applyAlignment="1" applyProtection="1">
      <alignment horizontal="right"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ayfa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88404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2" name="Text Box 2"/>
        <xdr:cNvSpPr txBox="1">
          <a:spLocks noChangeArrowheads="1"/>
        </xdr:cNvSpPr>
      </xdr:nvSpPr>
      <xdr:spPr>
        <a:xfrm>
          <a:off x="15754350" y="0"/>
          <a:ext cx="305752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8821400" cy="1095375"/>
        </a:xfrm>
        <a:prstGeom prst="rect">
          <a:avLst/>
        </a:prstGeom>
        <a:solidFill>
          <a:srgbClr val="993366"/>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WEEKEND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18</xdr:col>
      <xdr:colOff>704850</xdr:colOff>
      <xdr:row>0</xdr:row>
      <xdr:rowOff>390525</xdr:rowOff>
    </xdr:from>
    <xdr:to>
      <xdr:col>22</xdr:col>
      <xdr:colOff>323850</xdr:colOff>
      <xdr:row>0</xdr:row>
      <xdr:rowOff>1076325</xdr:rowOff>
    </xdr:to>
    <xdr:sp fLocksText="0">
      <xdr:nvSpPr>
        <xdr:cNvPr id="4" name="Text Box 6"/>
        <xdr:cNvSpPr txBox="1">
          <a:spLocks noChangeArrowheads="1"/>
        </xdr:cNvSpPr>
      </xdr:nvSpPr>
      <xdr:spPr>
        <a:xfrm>
          <a:off x="15344775" y="390525"/>
          <a:ext cx="3314700" cy="685800"/>
        </a:xfrm>
        <a:prstGeom prst="rect">
          <a:avLst/>
        </a:prstGeom>
        <a:solidFill>
          <a:srgbClr val="993366"/>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WEEKEND: 02
</a:t>
          </a:r>
          <a:r>
            <a:rPr lang="en-US" cap="none" sz="1600" b="0" i="0" u="none" baseline="0">
              <a:solidFill>
                <a:srgbClr val="FFFFFF"/>
              </a:solidFill>
              <a:latin typeface="Impact"/>
              <a:ea typeface="Impact"/>
              <a:cs typeface="Impact"/>
            </a:rPr>
            <a:t>11-13 JAN' 2008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28873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8010525" y="0"/>
          <a:ext cx="269557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4"/>
        <xdr:cNvSpPr txBox="1">
          <a:spLocks noChangeArrowheads="1"/>
        </xdr:cNvSpPr>
      </xdr:nvSpPr>
      <xdr:spPr>
        <a:xfrm>
          <a:off x="0" y="0"/>
          <a:ext cx="102298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4" name="Text Box 5"/>
        <xdr:cNvSpPr txBox="1">
          <a:spLocks noChangeArrowheads="1"/>
        </xdr:cNvSpPr>
      </xdr:nvSpPr>
      <xdr:spPr>
        <a:xfrm>
          <a:off x="7877175" y="0"/>
          <a:ext cx="23241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6"/>
        <xdr:cNvSpPr txBox="1">
          <a:spLocks noChangeArrowheads="1"/>
        </xdr:cNvSpPr>
      </xdr:nvSpPr>
      <xdr:spPr>
        <a:xfrm>
          <a:off x="19050" y="38100"/>
          <a:ext cx="10220325"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371475</xdr:colOff>
      <xdr:row>0</xdr:row>
      <xdr:rowOff>904875</xdr:rowOff>
    </xdr:to>
    <xdr:sp fLocksText="0">
      <xdr:nvSpPr>
        <xdr:cNvPr id="6" name="Text Box 7"/>
        <xdr:cNvSpPr txBox="1">
          <a:spLocks noChangeArrowheads="1"/>
        </xdr:cNvSpPr>
      </xdr:nvSpPr>
      <xdr:spPr>
        <a:xfrm>
          <a:off x="8220075" y="409575"/>
          <a:ext cx="1885950"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8"/>
        <xdr:cNvSpPr txBox="1">
          <a:spLocks noChangeArrowheads="1"/>
        </xdr:cNvSpPr>
      </xdr:nvSpPr>
      <xdr:spPr>
        <a:xfrm>
          <a:off x="0" y="0"/>
          <a:ext cx="102298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8" name="Text Box 9"/>
        <xdr:cNvSpPr txBox="1">
          <a:spLocks noChangeArrowheads="1"/>
        </xdr:cNvSpPr>
      </xdr:nvSpPr>
      <xdr:spPr>
        <a:xfrm>
          <a:off x="7877175" y="0"/>
          <a:ext cx="23241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10"/>
        <xdr:cNvSpPr txBox="1">
          <a:spLocks noChangeArrowheads="1"/>
        </xdr:cNvSpPr>
      </xdr:nvSpPr>
      <xdr:spPr>
        <a:xfrm>
          <a:off x="19050" y="38100"/>
          <a:ext cx="10220325" cy="1038225"/>
        </a:xfrm>
        <a:prstGeom prst="rect">
          <a:avLst/>
        </a:prstGeom>
        <a:solidFill>
          <a:srgbClr val="993366"/>
        </a:solidFill>
        <a:ln w="38100" cmpd="dbl">
          <a:noFill/>
        </a:ln>
      </xdr:spPr>
      <xdr:txBody>
        <a:bodyPr vertOverflow="clip" wrap="square" lIns="73152" tIns="64008" rIns="73152" bIns="64008"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WEEKEND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20</xdr:col>
      <xdr:colOff>390525</xdr:colOff>
      <xdr:row>0</xdr:row>
      <xdr:rowOff>390525</xdr:rowOff>
    </xdr:from>
    <xdr:to>
      <xdr:col>22</xdr:col>
      <xdr:colOff>409575</xdr:colOff>
      <xdr:row>0</xdr:row>
      <xdr:rowOff>1038225</xdr:rowOff>
    </xdr:to>
    <xdr:sp fLocksText="0">
      <xdr:nvSpPr>
        <xdr:cNvPr id="10" name="Text Box 11"/>
        <xdr:cNvSpPr txBox="1">
          <a:spLocks noChangeArrowheads="1"/>
        </xdr:cNvSpPr>
      </xdr:nvSpPr>
      <xdr:spPr>
        <a:xfrm>
          <a:off x="8267700" y="390525"/>
          <a:ext cx="1876425" cy="647700"/>
        </a:xfrm>
        <a:prstGeom prst="rect">
          <a:avLst/>
        </a:prstGeom>
        <a:no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WEEKEND: 02
</a:t>
          </a:r>
          <a:r>
            <a:rPr lang="en-US" cap="none" sz="1200" b="0" i="0" u="none" baseline="0">
              <a:solidFill>
                <a:srgbClr val="FFFFFF"/>
              </a:solidFill>
              <a:latin typeface="Impact"/>
              <a:ea typeface="Impact"/>
              <a:cs typeface="Impact"/>
            </a:rPr>
            <a:t>11-13 JAN'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B66"/>
  <sheetViews>
    <sheetView tabSelected="1" zoomScale="60" zoomScaleNormal="60" zoomScalePageLayoutView="0" workbookViewId="0" topLeftCell="A1">
      <selection activeCell="B3" sqref="B3:B4"/>
    </sheetView>
  </sheetViews>
  <sheetFormatPr defaultColWidth="39.8515625" defaultRowHeight="12.75"/>
  <cols>
    <col min="1" max="1" width="4.7109375" style="103" bestFit="1" customWidth="1"/>
    <col min="2" max="2" width="31.00390625" style="104" bestFit="1" customWidth="1"/>
    <col min="3" max="3" width="9.7109375" style="105" customWidth="1"/>
    <col min="4" max="4" width="13.8515625" style="106" bestFit="1" customWidth="1"/>
    <col min="5" max="5" width="17.28125" style="106" bestFit="1" customWidth="1"/>
    <col min="6" max="6" width="7.421875" style="100" bestFit="1" customWidth="1"/>
    <col min="7" max="7" width="8.7109375" style="100" bestFit="1" customWidth="1"/>
    <col min="8" max="8" width="11.421875" style="100" customWidth="1"/>
    <col min="9" max="9" width="13.8515625" style="101" bestFit="1" customWidth="1"/>
    <col min="10" max="10" width="9.7109375" style="102" bestFit="1" customWidth="1"/>
    <col min="11" max="11" width="13.8515625" style="101" bestFit="1" customWidth="1"/>
    <col min="12" max="12" width="9.7109375" style="102" bestFit="1" customWidth="1"/>
    <col min="13" max="13" width="13.8515625" style="101" bestFit="1" customWidth="1"/>
    <col min="14" max="14" width="9.7109375" style="102" bestFit="1" customWidth="1"/>
    <col min="15" max="15" width="15.7109375" style="71" bestFit="1" customWidth="1"/>
    <col min="16" max="16" width="11.00390625" style="108" bestFit="1" customWidth="1"/>
    <col min="17" max="17" width="10.28125" style="102" bestFit="1" customWidth="1"/>
    <col min="18" max="18" width="7.7109375" style="109" bestFit="1" customWidth="1"/>
    <col min="19" max="19" width="14.7109375" style="110" bestFit="1" customWidth="1"/>
    <col min="20" max="20" width="10.28125" style="106" bestFit="1" customWidth="1"/>
    <col min="21" max="21" width="17.28125" style="101" bestFit="1" customWidth="1"/>
    <col min="22" max="22" width="13.140625" style="102" bestFit="1" customWidth="1"/>
    <col min="23" max="23" width="7.57421875" style="109" bestFit="1" customWidth="1"/>
    <col min="24" max="24" width="39.8515625" style="107" customWidth="1"/>
    <col min="25" max="27" width="39.8515625" style="106" customWidth="1"/>
    <col min="28" max="28" width="2.140625" style="106" bestFit="1" customWidth="1"/>
    <col min="29" max="16384" width="39.8515625" style="106" customWidth="1"/>
  </cols>
  <sheetData>
    <row r="1" spans="1:23" s="10" customFormat="1" ht="99" customHeight="1">
      <c r="A1" s="28"/>
      <c r="B1" s="63"/>
      <c r="C1" s="26"/>
      <c r="D1" s="81"/>
      <c r="E1" s="81"/>
      <c r="F1" s="24"/>
      <c r="G1" s="24"/>
      <c r="H1" s="24"/>
      <c r="I1" s="23"/>
      <c r="J1" s="22"/>
      <c r="K1" s="68"/>
      <c r="L1" s="21"/>
      <c r="M1" s="19"/>
      <c r="N1" s="18"/>
      <c r="O1" s="77"/>
      <c r="P1" s="78"/>
      <c r="Q1" s="74"/>
      <c r="R1" s="76"/>
      <c r="S1" s="72"/>
      <c r="U1" s="72"/>
      <c r="V1" s="74"/>
      <c r="W1" s="76"/>
    </row>
    <row r="2" spans="1:23" s="2" customFormat="1" ht="27.75" thickBot="1">
      <c r="A2" s="263" t="s">
        <v>13</v>
      </c>
      <c r="B2" s="264"/>
      <c r="C2" s="264"/>
      <c r="D2" s="264"/>
      <c r="E2" s="264"/>
      <c r="F2" s="264"/>
      <c r="G2" s="264"/>
      <c r="H2" s="264"/>
      <c r="I2" s="264"/>
      <c r="J2" s="264"/>
      <c r="K2" s="264"/>
      <c r="L2" s="264"/>
      <c r="M2" s="264"/>
      <c r="N2" s="264"/>
      <c r="O2" s="264"/>
      <c r="P2" s="264"/>
      <c r="Q2" s="264"/>
      <c r="R2" s="264"/>
      <c r="S2" s="264"/>
      <c r="T2" s="264"/>
      <c r="U2" s="264"/>
      <c r="V2" s="264"/>
      <c r="W2" s="264"/>
    </row>
    <row r="3" spans="1:23" s="90" customFormat="1" ht="20.25" customHeight="1">
      <c r="A3" s="89"/>
      <c r="B3" s="270" t="s">
        <v>18</v>
      </c>
      <c r="C3" s="272" t="s">
        <v>49</v>
      </c>
      <c r="D3" s="266" t="s">
        <v>40</v>
      </c>
      <c r="E3" s="266" t="s">
        <v>30</v>
      </c>
      <c r="F3" s="266" t="s">
        <v>50</v>
      </c>
      <c r="G3" s="266" t="s">
        <v>51</v>
      </c>
      <c r="H3" s="266" t="s">
        <v>52</v>
      </c>
      <c r="I3" s="265" t="s">
        <v>41</v>
      </c>
      <c r="J3" s="265"/>
      <c r="K3" s="265" t="s">
        <v>42</v>
      </c>
      <c r="L3" s="265"/>
      <c r="M3" s="265" t="s">
        <v>43</v>
      </c>
      <c r="N3" s="265"/>
      <c r="O3" s="268" t="s">
        <v>53</v>
      </c>
      <c r="P3" s="268"/>
      <c r="Q3" s="268"/>
      <c r="R3" s="268"/>
      <c r="S3" s="265" t="s">
        <v>39</v>
      </c>
      <c r="T3" s="265"/>
      <c r="U3" s="268" t="s">
        <v>19</v>
      </c>
      <c r="V3" s="268"/>
      <c r="W3" s="269"/>
    </row>
    <row r="4" spans="1:23" s="90" customFormat="1" ht="52.5" customHeight="1" thickBot="1">
      <c r="A4" s="91"/>
      <c r="B4" s="271"/>
      <c r="C4" s="273"/>
      <c r="D4" s="274"/>
      <c r="E4" s="274"/>
      <c r="F4" s="267"/>
      <c r="G4" s="267"/>
      <c r="H4" s="267"/>
      <c r="I4" s="84" t="s">
        <v>48</v>
      </c>
      <c r="J4" s="85" t="s">
        <v>45</v>
      </c>
      <c r="K4" s="84" t="s">
        <v>48</v>
      </c>
      <c r="L4" s="85" t="s">
        <v>45</v>
      </c>
      <c r="M4" s="84" t="s">
        <v>48</v>
      </c>
      <c r="N4" s="85" t="s">
        <v>45</v>
      </c>
      <c r="O4" s="84" t="s">
        <v>48</v>
      </c>
      <c r="P4" s="85" t="s">
        <v>45</v>
      </c>
      <c r="Q4" s="85" t="s">
        <v>20</v>
      </c>
      <c r="R4" s="86" t="s">
        <v>21</v>
      </c>
      <c r="S4" s="84" t="s">
        <v>48</v>
      </c>
      <c r="T4" s="88" t="s">
        <v>44</v>
      </c>
      <c r="U4" s="84" t="s">
        <v>48</v>
      </c>
      <c r="V4" s="85" t="s">
        <v>45</v>
      </c>
      <c r="W4" s="87" t="s">
        <v>21</v>
      </c>
    </row>
    <row r="5" spans="1:23" s="90" customFormat="1" ht="15">
      <c r="A5" s="112">
        <v>1</v>
      </c>
      <c r="B5" s="248" t="s">
        <v>98</v>
      </c>
      <c r="C5" s="249">
        <v>39458</v>
      </c>
      <c r="D5" s="250" t="s">
        <v>99</v>
      </c>
      <c r="E5" s="250" t="s">
        <v>100</v>
      </c>
      <c r="F5" s="251">
        <v>213</v>
      </c>
      <c r="G5" s="251">
        <v>213</v>
      </c>
      <c r="H5" s="251">
        <v>1</v>
      </c>
      <c r="I5" s="252">
        <v>507163</v>
      </c>
      <c r="J5" s="253">
        <f>29233+37499</f>
        <v>66732</v>
      </c>
      <c r="K5" s="252">
        <v>609921</v>
      </c>
      <c r="L5" s="253">
        <f>58195+20000</f>
        <v>78195</v>
      </c>
      <c r="M5" s="252">
        <f>421910.5+195000</f>
        <v>616910.5</v>
      </c>
      <c r="N5" s="253">
        <f>54916+25000</f>
        <v>79916</v>
      </c>
      <c r="O5" s="252">
        <f>SUM(I5+K5+M5)</f>
        <v>1733994.5</v>
      </c>
      <c r="P5" s="253">
        <f>SUM(J5+L5+N5)</f>
        <v>224843</v>
      </c>
      <c r="Q5" s="126">
        <f>+P5/G5</f>
        <v>1055.6009389671362</v>
      </c>
      <c r="R5" s="204">
        <f>+O5/P5</f>
        <v>7.71202350084281</v>
      </c>
      <c r="S5" s="252">
        <v>439975</v>
      </c>
      <c r="T5" s="205">
        <f aca="true" t="shared" si="0" ref="T5:T48">IF(S5&lt;&gt;0,-(S5-O5)/S5,"")</f>
        <v>2.941120518211262</v>
      </c>
      <c r="U5" s="252">
        <v>1733994.5</v>
      </c>
      <c r="V5" s="253">
        <v>224843</v>
      </c>
      <c r="W5" s="206">
        <f>+U5/V5</f>
        <v>7.71202350084281</v>
      </c>
    </row>
    <row r="6" spans="1:23" s="90" customFormat="1" ht="15">
      <c r="A6" s="112">
        <v>2</v>
      </c>
      <c r="B6" s="207" t="s">
        <v>90</v>
      </c>
      <c r="C6" s="208">
        <v>39458</v>
      </c>
      <c r="D6" s="220" t="s">
        <v>54</v>
      </c>
      <c r="E6" s="220" t="s">
        <v>91</v>
      </c>
      <c r="F6" s="209">
        <v>233</v>
      </c>
      <c r="G6" s="209">
        <v>350</v>
      </c>
      <c r="H6" s="209">
        <v>1</v>
      </c>
      <c r="I6" s="133">
        <v>280841</v>
      </c>
      <c r="J6" s="134">
        <v>33326</v>
      </c>
      <c r="K6" s="133">
        <v>554808</v>
      </c>
      <c r="L6" s="134">
        <v>67610</v>
      </c>
      <c r="M6" s="133">
        <v>627798</v>
      </c>
      <c r="N6" s="134">
        <v>76360</v>
      </c>
      <c r="O6" s="133">
        <f aca="true" t="shared" si="1" ref="O6:P8">+M6+K6+I6</f>
        <v>1463447</v>
      </c>
      <c r="P6" s="134">
        <f t="shared" si="1"/>
        <v>177296</v>
      </c>
      <c r="Q6" s="134">
        <f>+P6/G6</f>
        <v>506.56</v>
      </c>
      <c r="R6" s="210">
        <f>+O6/P6</f>
        <v>8.254258415305477</v>
      </c>
      <c r="S6" s="133"/>
      <c r="T6" s="211">
        <f t="shared" si="0"/>
      </c>
      <c r="U6" s="133">
        <f>+O6+250633</f>
        <v>1714080</v>
      </c>
      <c r="V6" s="134">
        <f>+P6+38852</f>
        <v>216148</v>
      </c>
      <c r="W6" s="212">
        <f>+U6/V6</f>
        <v>7.930121953476322</v>
      </c>
    </row>
    <row r="7" spans="1:24" s="6" customFormat="1" ht="18">
      <c r="A7" s="118">
        <v>3</v>
      </c>
      <c r="B7" s="213" t="s">
        <v>56</v>
      </c>
      <c r="C7" s="214">
        <v>39430</v>
      </c>
      <c r="D7" s="215" t="s">
        <v>54</v>
      </c>
      <c r="E7" s="215" t="s">
        <v>33</v>
      </c>
      <c r="F7" s="216">
        <v>242</v>
      </c>
      <c r="G7" s="216">
        <v>275</v>
      </c>
      <c r="H7" s="216">
        <v>5</v>
      </c>
      <c r="I7" s="138">
        <v>108770</v>
      </c>
      <c r="J7" s="139">
        <v>13893</v>
      </c>
      <c r="K7" s="138">
        <v>203877</v>
      </c>
      <c r="L7" s="139">
        <v>24838</v>
      </c>
      <c r="M7" s="138">
        <v>230055</v>
      </c>
      <c r="N7" s="139">
        <v>27692</v>
      </c>
      <c r="O7" s="138">
        <f t="shared" si="1"/>
        <v>542702</v>
      </c>
      <c r="P7" s="139">
        <f t="shared" si="1"/>
        <v>66423</v>
      </c>
      <c r="Q7" s="139">
        <f>+P7/G7</f>
        <v>241.5381818181818</v>
      </c>
      <c r="R7" s="217">
        <f>+O7/P7</f>
        <v>8.170392785631483</v>
      </c>
      <c r="S7" s="138">
        <v>882703</v>
      </c>
      <c r="T7" s="218">
        <f t="shared" si="0"/>
        <v>-0.3851816522658244</v>
      </c>
      <c r="U7" s="138">
        <v>13611011</v>
      </c>
      <c r="V7" s="139">
        <v>1742220</v>
      </c>
      <c r="W7" s="219">
        <f>+U7/V7</f>
        <v>7.812452503128193</v>
      </c>
      <c r="X7" s="7"/>
    </row>
    <row r="8" spans="1:24" s="6" customFormat="1" ht="18">
      <c r="A8" s="117">
        <v>4</v>
      </c>
      <c r="B8" s="227" t="s">
        <v>73</v>
      </c>
      <c r="C8" s="229">
        <v>39431</v>
      </c>
      <c r="D8" s="230" t="s">
        <v>54</v>
      </c>
      <c r="E8" s="231" t="s">
        <v>74</v>
      </c>
      <c r="F8" s="232">
        <v>137</v>
      </c>
      <c r="G8" s="232">
        <v>150</v>
      </c>
      <c r="H8" s="232">
        <v>2</v>
      </c>
      <c r="I8" s="233">
        <v>97559</v>
      </c>
      <c r="J8" s="234">
        <v>9968</v>
      </c>
      <c r="K8" s="233">
        <v>168345</v>
      </c>
      <c r="L8" s="234">
        <v>17343</v>
      </c>
      <c r="M8" s="233">
        <v>161094</v>
      </c>
      <c r="N8" s="234">
        <v>16884</v>
      </c>
      <c r="O8" s="233">
        <f t="shared" si="1"/>
        <v>426998</v>
      </c>
      <c r="P8" s="234">
        <f t="shared" si="1"/>
        <v>44195</v>
      </c>
      <c r="Q8" s="234">
        <f>+P8/G8</f>
        <v>294.6333333333333</v>
      </c>
      <c r="R8" s="236">
        <f>+O8/P8</f>
        <v>9.661681185654485</v>
      </c>
      <c r="S8" s="233">
        <v>981472</v>
      </c>
      <c r="T8" s="141">
        <f t="shared" si="0"/>
        <v>-0.5649412311303837</v>
      </c>
      <c r="U8" s="233">
        <v>1824064</v>
      </c>
      <c r="V8" s="234">
        <v>203002</v>
      </c>
      <c r="W8" s="237">
        <f>+U8/V8</f>
        <v>8.985448419227398</v>
      </c>
      <c r="X8" s="7"/>
    </row>
    <row r="9" spans="1:24" s="6" customFormat="1" ht="18">
      <c r="A9" s="112">
        <v>5</v>
      </c>
      <c r="B9" s="228" t="s">
        <v>101</v>
      </c>
      <c r="C9" s="124">
        <v>39437</v>
      </c>
      <c r="D9" s="123" t="s">
        <v>99</v>
      </c>
      <c r="E9" s="123" t="s">
        <v>102</v>
      </c>
      <c r="F9" s="125">
        <v>156</v>
      </c>
      <c r="G9" s="125">
        <v>155</v>
      </c>
      <c r="H9" s="125">
        <v>4</v>
      </c>
      <c r="I9" s="193">
        <v>39906.5</v>
      </c>
      <c r="J9" s="201">
        <v>5399</v>
      </c>
      <c r="K9" s="193">
        <v>80902.5</v>
      </c>
      <c r="L9" s="201">
        <v>10212</v>
      </c>
      <c r="M9" s="193">
        <v>97492.5</v>
      </c>
      <c r="N9" s="201">
        <v>11896</v>
      </c>
      <c r="O9" s="193">
        <f>SUM(I9+K9+M9)</f>
        <v>218301.5</v>
      </c>
      <c r="P9" s="201">
        <f>SUM(J9+L9+N9)</f>
        <v>27507</v>
      </c>
      <c r="Q9" s="132">
        <f>+P9/G9</f>
        <v>177.46451612903226</v>
      </c>
      <c r="R9" s="135">
        <f>+O9/P9</f>
        <v>7.936216235867234</v>
      </c>
      <c r="S9" s="193">
        <v>439975</v>
      </c>
      <c r="T9" s="136">
        <f t="shared" si="0"/>
        <v>-0.5038320359111313</v>
      </c>
      <c r="U9" s="193">
        <v>3932837.5</v>
      </c>
      <c r="V9" s="201">
        <v>530691</v>
      </c>
      <c r="W9" s="149">
        <f>U9/V9</f>
        <v>7.410786126013066</v>
      </c>
      <c r="X9" s="7"/>
    </row>
    <row r="10" spans="1:25" s="9" customFormat="1" ht="18">
      <c r="A10" s="112">
        <v>6</v>
      </c>
      <c r="B10" s="161" t="s">
        <v>0</v>
      </c>
      <c r="C10" s="143">
        <v>39402</v>
      </c>
      <c r="D10" s="169" t="s">
        <v>17</v>
      </c>
      <c r="E10" s="169" t="s">
        <v>1</v>
      </c>
      <c r="F10" s="164">
        <v>165</v>
      </c>
      <c r="G10" s="164">
        <v>112</v>
      </c>
      <c r="H10" s="164">
        <v>9</v>
      </c>
      <c r="I10" s="147">
        <v>34593.5</v>
      </c>
      <c r="J10" s="148">
        <v>4873</v>
      </c>
      <c r="K10" s="147">
        <v>73974</v>
      </c>
      <c r="L10" s="148">
        <v>9574</v>
      </c>
      <c r="M10" s="147">
        <v>87034</v>
      </c>
      <c r="N10" s="148">
        <v>11140</v>
      </c>
      <c r="O10" s="170">
        <f>I10+K10+M10</f>
        <v>195601.5</v>
      </c>
      <c r="P10" s="203">
        <f>J10+L10+N10</f>
        <v>25587</v>
      </c>
      <c r="Q10" s="165">
        <f>IF(O10&lt;&gt;0,P10/G10,"")</f>
        <v>228.45535714285714</v>
      </c>
      <c r="R10" s="166">
        <f>IF(O10&lt;&gt;0,O10/P10,"")</f>
        <v>7.644565599718607</v>
      </c>
      <c r="S10" s="147">
        <v>374419</v>
      </c>
      <c r="T10" s="136">
        <f t="shared" si="0"/>
        <v>-0.47758660751724674</v>
      </c>
      <c r="U10" s="170">
        <f>2138494+2493577.5+2571755+1985535.5+1113022+1444168.5+989643+635116+195601.5</f>
        <v>13566913</v>
      </c>
      <c r="V10" s="159">
        <f>271934+322135+339926+262189+150199+208899+146862+92002+25587</f>
        <v>1819733</v>
      </c>
      <c r="W10" s="149">
        <f>IF(U10&lt;&gt;0,U10/V10,"")</f>
        <v>7.455441540050106</v>
      </c>
      <c r="Y10" s="8"/>
    </row>
    <row r="11" spans="1:24" s="10" customFormat="1" ht="18">
      <c r="A11" s="112">
        <v>7</v>
      </c>
      <c r="B11" s="127" t="s">
        <v>57</v>
      </c>
      <c r="C11" s="128">
        <v>39430</v>
      </c>
      <c r="D11" s="129" t="s">
        <v>54</v>
      </c>
      <c r="E11" s="129" t="s">
        <v>15</v>
      </c>
      <c r="F11" s="130">
        <v>137</v>
      </c>
      <c r="G11" s="130">
        <v>137</v>
      </c>
      <c r="H11" s="130">
        <v>5</v>
      </c>
      <c r="I11" s="194">
        <v>12395</v>
      </c>
      <c r="J11" s="132">
        <v>1946</v>
      </c>
      <c r="K11" s="194">
        <v>40878</v>
      </c>
      <c r="L11" s="132">
        <v>5213</v>
      </c>
      <c r="M11" s="194">
        <v>48483</v>
      </c>
      <c r="N11" s="132">
        <v>6185</v>
      </c>
      <c r="O11" s="194">
        <f>+M11+K11+I11</f>
        <v>101756</v>
      </c>
      <c r="P11" s="132">
        <f>+N11+L11+J11</f>
        <v>13344</v>
      </c>
      <c r="Q11" s="132">
        <f>+P11/G11</f>
        <v>97.4014598540146</v>
      </c>
      <c r="R11" s="135">
        <f aca="true" t="shared" si="2" ref="R11:R47">+O11/P11</f>
        <v>7.625599520383693</v>
      </c>
      <c r="S11" s="194">
        <v>192246</v>
      </c>
      <c r="T11" s="136">
        <f t="shared" si="0"/>
        <v>-0.47069900023927674</v>
      </c>
      <c r="U11" s="194">
        <v>3242640</v>
      </c>
      <c r="V11" s="132">
        <v>400003</v>
      </c>
      <c r="W11" s="137">
        <f>+U11/V11</f>
        <v>8.106539200955993</v>
      </c>
      <c r="X11" s="8"/>
    </row>
    <row r="12" spans="1:24" s="10" customFormat="1" ht="18">
      <c r="A12" s="112">
        <v>8</v>
      </c>
      <c r="B12" s="142" t="s">
        <v>92</v>
      </c>
      <c r="C12" s="143">
        <v>39458</v>
      </c>
      <c r="D12" s="144" t="s">
        <v>70</v>
      </c>
      <c r="E12" s="145" t="s">
        <v>16</v>
      </c>
      <c r="F12" s="146">
        <v>8</v>
      </c>
      <c r="G12" s="146">
        <v>8</v>
      </c>
      <c r="H12" s="146">
        <v>1</v>
      </c>
      <c r="I12" s="195">
        <v>16775</v>
      </c>
      <c r="J12" s="148">
        <v>1295</v>
      </c>
      <c r="K12" s="195">
        <v>28227</v>
      </c>
      <c r="L12" s="148">
        <v>2161</v>
      </c>
      <c r="M12" s="195">
        <v>34070</v>
      </c>
      <c r="N12" s="148">
        <v>2588</v>
      </c>
      <c r="O12" s="198">
        <f>+I12+K12+M12</f>
        <v>79072</v>
      </c>
      <c r="P12" s="203">
        <f>+J12+L12+N12</f>
        <v>6044</v>
      </c>
      <c r="Q12" s="234">
        <f>+P12/G12</f>
        <v>755.5</v>
      </c>
      <c r="R12" s="135">
        <f t="shared" si="2"/>
        <v>13.082726671078756</v>
      </c>
      <c r="S12" s="195"/>
      <c r="T12" s="136">
        <f t="shared" si="0"/>
      </c>
      <c r="U12" s="195">
        <v>79071</v>
      </c>
      <c r="V12" s="148">
        <v>6044</v>
      </c>
      <c r="W12" s="149">
        <f>U12/V12</f>
        <v>13.082561217736599</v>
      </c>
      <c r="X12" s="11"/>
    </row>
    <row r="13" spans="1:24" s="10" customFormat="1" ht="18">
      <c r="A13" s="112">
        <v>9</v>
      </c>
      <c r="B13" s="150" t="s">
        <v>75</v>
      </c>
      <c r="C13" s="151">
        <v>39451</v>
      </c>
      <c r="D13" s="152" t="s">
        <v>32</v>
      </c>
      <c r="E13" s="152" t="s">
        <v>76</v>
      </c>
      <c r="F13" s="153">
        <v>22</v>
      </c>
      <c r="G13" s="154">
        <v>22</v>
      </c>
      <c r="H13" s="155">
        <v>2</v>
      </c>
      <c r="I13" s="196">
        <v>11649.5</v>
      </c>
      <c r="J13" s="157">
        <v>1082</v>
      </c>
      <c r="K13" s="196">
        <v>22527</v>
      </c>
      <c r="L13" s="157">
        <v>2032</v>
      </c>
      <c r="M13" s="196">
        <v>23971</v>
      </c>
      <c r="N13" s="157">
        <v>2113</v>
      </c>
      <c r="O13" s="196">
        <f>M13+K13+I13</f>
        <v>58147.5</v>
      </c>
      <c r="P13" s="157">
        <f>+J13+L13+N13</f>
        <v>5227</v>
      </c>
      <c r="Q13" s="157">
        <f>P13/G13</f>
        <v>237.5909090909091</v>
      </c>
      <c r="R13" s="135">
        <f t="shared" si="2"/>
        <v>11.12444997130285</v>
      </c>
      <c r="S13" s="196">
        <v>109766.5</v>
      </c>
      <c r="T13" s="136">
        <f t="shared" si="0"/>
        <v>-0.47026187406904657</v>
      </c>
      <c r="U13" s="196">
        <v>229750.5</v>
      </c>
      <c r="V13" s="157">
        <v>21825</v>
      </c>
      <c r="W13" s="137">
        <f>+U13/V13</f>
        <v>10.526941580756013</v>
      </c>
      <c r="X13" s="11"/>
    </row>
    <row r="14" spans="1:24" s="10" customFormat="1" ht="18">
      <c r="A14" s="112">
        <v>10</v>
      </c>
      <c r="B14" s="127" t="s">
        <v>93</v>
      </c>
      <c r="C14" s="128">
        <v>39458</v>
      </c>
      <c r="D14" s="144" t="s">
        <v>36</v>
      </c>
      <c r="E14" s="158" t="s">
        <v>78</v>
      </c>
      <c r="F14" s="130">
        <v>10</v>
      </c>
      <c r="G14" s="130">
        <v>10</v>
      </c>
      <c r="H14" s="130">
        <v>1</v>
      </c>
      <c r="I14" s="194">
        <v>9123</v>
      </c>
      <c r="J14" s="132">
        <v>974</v>
      </c>
      <c r="K14" s="194">
        <v>17404.5</v>
      </c>
      <c r="L14" s="132">
        <v>1712</v>
      </c>
      <c r="M14" s="194">
        <v>15701.5</v>
      </c>
      <c r="N14" s="132">
        <v>1545</v>
      </c>
      <c r="O14" s="194">
        <f>I14+K14+M14</f>
        <v>42229</v>
      </c>
      <c r="P14" s="132">
        <f>J14+L14+N14</f>
        <v>4231</v>
      </c>
      <c r="Q14" s="165">
        <f>IF(O14&lt;&gt;0,P14/G14,"")</f>
        <v>423.1</v>
      </c>
      <c r="R14" s="135">
        <f t="shared" si="2"/>
        <v>9.980855589695107</v>
      </c>
      <c r="S14" s="194"/>
      <c r="T14" s="136">
        <f t="shared" si="0"/>
      </c>
      <c r="U14" s="199">
        <v>42229</v>
      </c>
      <c r="V14" s="159">
        <v>4231</v>
      </c>
      <c r="W14" s="149">
        <f>U14/V14</f>
        <v>9.980855589695107</v>
      </c>
      <c r="X14" s="11"/>
    </row>
    <row r="15" spans="1:24" s="10" customFormat="1" ht="18">
      <c r="A15" s="112">
        <v>11</v>
      </c>
      <c r="B15" s="161" t="s">
        <v>5</v>
      </c>
      <c r="C15" s="143">
        <v>39416</v>
      </c>
      <c r="D15" s="162" t="s">
        <v>46</v>
      </c>
      <c r="E15" s="163" t="s">
        <v>47</v>
      </c>
      <c r="F15" s="164">
        <v>123</v>
      </c>
      <c r="G15" s="164">
        <v>13</v>
      </c>
      <c r="H15" s="164">
        <v>7</v>
      </c>
      <c r="I15" s="195">
        <v>7876</v>
      </c>
      <c r="J15" s="148">
        <v>578</v>
      </c>
      <c r="K15" s="195">
        <v>16153</v>
      </c>
      <c r="L15" s="148">
        <v>1122</v>
      </c>
      <c r="M15" s="195">
        <v>13921</v>
      </c>
      <c r="N15" s="148">
        <v>1001</v>
      </c>
      <c r="O15" s="198">
        <f>+I15+K15+M15</f>
        <v>37950</v>
      </c>
      <c r="P15" s="203">
        <f>+J15+L15+N15</f>
        <v>2701</v>
      </c>
      <c r="Q15" s="157">
        <f>P15/G15</f>
        <v>207.76923076923077</v>
      </c>
      <c r="R15" s="135">
        <f t="shared" si="2"/>
        <v>14.050351721584597</v>
      </c>
      <c r="S15" s="195">
        <v>55383</v>
      </c>
      <c r="T15" s="136">
        <f t="shared" si="0"/>
        <v>-0.3147716808406912</v>
      </c>
      <c r="U15" s="195">
        <v>2965119</v>
      </c>
      <c r="V15" s="148">
        <v>299455</v>
      </c>
      <c r="W15" s="137">
        <f>+U15/V15</f>
        <v>9.90171812125361</v>
      </c>
      <c r="X15" s="11"/>
    </row>
    <row r="16" spans="1:24" s="10" customFormat="1" ht="18">
      <c r="A16" s="112">
        <v>12</v>
      </c>
      <c r="B16" s="127" t="s">
        <v>77</v>
      </c>
      <c r="C16" s="128">
        <v>39451</v>
      </c>
      <c r="D16" s="144" t="s">
        <v>36</v>
      </c>
      <c r="E16" s="158" t="s">
        <v>78</v>
      </c>
      <c r="F16" s="130">
        <v>25</v>
      </c>
      <c r="G16" s="130">
        <v>24</v>
      </c>
      <c r="H16" s="130">
        <v>2</v>
      </c>
      <c r="I16" s="195">
        <v>6851</v>
      </c>
      <c r="J16" s="148">
        <v>708</v>
      </c>
      <c r="K16" s="195">
        <v>12252.5</v>
      </c>
      <c r="L16" s="148">
        <v>1215</v>
      </c>
      <c r="M16" s="195">
        <v>13305.75</v>
      </c>
      <c r="N16" s="148">
        <v>1326</v>
      </c>
      <c r="O16" s="198">
        <f aca="true" t="shared" si="3" ref="O16:P18">I16+K16+M16</f>
        <v>32409.25</v>
      </c>
      <c r="P16" s="203">
        <f t="shared" si="3"/>
        <v>3249</v>
      </c>
      <c r="Q16" s="140">
        <f>IF(O16&lt;&gt;0,P16/G16,"")</f>
        <v>135.375</v>
      </c>
      <c r="R16" s="135">
        <f t="shared" si="2"/>
        <v>9.975146198830409</v>
      </c>
      <c r="S16" s="194">
        <v>82201.5</v>
      </c>
      <c r="T16" s="136">
        <f t="shared" si="0"/>
        <v>-0.6057340802783404</v>
      </c>
      <c r="U16" s="199">
        <v>164477.25</v>
      </c>
      <c r="V16" s="159">
        <v>17191</v>
      </c>
      <c r="W16" s="149">
        <f>U16/V16</f>
        <v>9.567637135710546</v>
      </c>
      <c r="X16" s="11"/>
    </row>
    <row r="17" spans="1:24" s="10" customFormat="1" ht="18">
      <c r="A17" s="112">
        <v>13</v>
      </c>
      <c r="B17" s="127" t="s">
        <v>94</v>
      </c>
      <c r="C17" s="128">
        <v>39458</v>
      </c>
      <c r="D17" s="144" t="s">
        <v>36</v>
      </c>
      <c r="E17" s="158" t="s">
        <v>37</v>
      </c>
      <c r="F17" s="130">
        <v>4</v>
      </c>
      <c r="G17" s="130">
        <v>4</v>
      </c>
      <c r="H17" s="130">
        <v>1</v>
      </c>
      <c r="I17" s="195">
        <v>5932.5</v>
      </c>
      <c r="J17" s="148">
        <v>560</v>
      </c>
      <c r="K17" s="195">
        <v>12158.5</v>
      </c>
      <c r="L17" s="148">
        <v>1093</v>
      </c>
      <c r="M17" s="195">
        <v>10462</v>
      </c>
      <c r="N17" s="148">
        <v>942</v>
      </c>
      <c r="O17" s="198">
        <f t="shared" si="3"/>
        <v>28553</v>
      </c>
      <c r="P17" s="203">
        <f t="shared" si="3"/>
        <v>2595</v>
      </c>
      <c r="Q17" s="132">
        <f>+P17/G17</f>
        <v>648.75</v>
      </c>
      <c r="R17" s="135">
        <f t="shared" si="2"/>
        <v>11.003082851637766</v>
      </c>
      <c r="S17" s="194"/>
      <c r="T17" s="136">
        <f t="shared" si="0"/>
      </c>
      <c r="U17" s="199">
        <v>28553</v>
      </c>
      <c r="V17" s="159">
        <v>2595</v>
      </c>
      <c r="W17" s="137">
        <f>+U17/V17</f>
        <v>11.003082851637766</v>
      </c>
      <c r="X17" s="11"/>
    </row>
    <row r="18" spans="1:24" s="10" customFormat="1" ht="18">
      <c r="A18" s="112">
        <v>14</v>
      </c>
      <c r="B18" s="127" t="s">
        <v>66</v>
      </c>
      <c r="C18" s="128">
        <v>39444</v>
      </c>
      <c r="D18" s="144" t="s">
        <v>36</v>
      </c>
      <c r="E18" s="158" t="s">
        <v>67</v>
      </c>
      <c r="F18" s="130">
        <v>25</v>
      </c>
      <c r="G18" s="130">
        <v>11</v>
      </c>
      <c r="H18" s="130">
        <v>3</v>
      </c>
      <c r="I18" s="195">
        <v>2897.5</v>
      </c>
      <c r="J18" s="148">
        <v>320</v>
      </c>
      <c r="K18" s="195">
        <v>4908</v>
      </c>
      <c r="L18" s="148">
        <v>502</v>
      </c>
      <c r="M18" s="195">
        <v>5632</v>
      </c>
      <c r="N18" s="148">
        <v>554</v>
      </c>
      <c r="O18" s="198">
        <f t="shared" si="3"/>
        <v>13437.5</v>
      </c>
      <c r="P18" s="203">
        <f t="shared" si="3"/>
        <v>1376</v>
      </c>
      <c r="Q18" s="132">
        <f>+P18/G18</f>
        <v>125.0909090909091</v>
      </c>
      <c r="R18" s="135">
        <f t="shared" si="2"/>
        <v>9.765625</v>
      </c>
      <c r="S18" s="194">
        <v>46525.5</v>
      </c>
      <c r="T18" s="136">
        <f t="shared" si="0"/>
        <v>-0.7111798905976292</v>
      </c>
      <c r="U18" s="199">
        <v>243933.25</v>
      </c>
      <c r="V18" s="159">
        <v>23914</v>
      </c>
      <c r="W18" s="149">
        <f>U18/V18</f>
        <v>10.2004369825207</v>
      </c>
      <c r="X18" s="11"/>
    </row>
    <row r="19" spans="1:24" s="10" customFormat="1" ht="18">
      <c r="A19" s="112">
        <v>15</v>
      </c>
      <c r="B19" s="161" t="s">
        <v>79</v>
      </c>
      <c r="C19" s="143">
        <v>39444</v>
      </c>
      <c r="D19" s="162" t="s">
        <v>46</v>
      </c>
      <c r="E19" s="163" t="s">
        <v>33</v>
      </c>
      <c r="F19" s="164">
        <v>60</v>
      </c>
      <c r="G19" s="164">
        <v>25</v>
      </c>
      <c r="H19" s="164">
        <v>3</v>
      </c>
      <c r="I19" s="195">
        <v>1835</v>
      </c>
      <c r="J19" s="148">
        <v>212</v>
      </c>
      <c r="K19" s="195">
        <v>3201</v>
      </c>
      <c r="L19" s="148">
        <v>351</v>
      </c>
      <c r="M19" s="195">
        <v>3036</v>
      </c>
      <c r="N19" s="148">
        <v>333</v>
      </c>
      <c r="O19" s="198">
        <f>+I19+K19+M19</f>
        <v>8072</v>
      </c>
      <c r="P19" s="203">
        <f>+J19+L19+N19</f>
        <v>896</v>
      </c>
      <c r="Q19" s="157">
        <f>P19/G19</f>
        <v>35.84</v>
      </c>
      <c r="R19" s="135">
        <f t="shared" si="2"/>
        <v>9.008928571428571</v>
      </c>
      <c r="S19" s="195">
        <v>60778</v>
      </c>
      <c r="T19" s="136">
        <f t="shared" si="0"/>
        <v>-0.8671887854157755</v>
      </c>
      <c r="U19" s="195">
        <v>310258</v>
      </c>
      <c r="V19" s="148">
        <v>33757</v>
      </c>
      <c r="W19" s="137">
        <f>+U19/V19</f>
        <v>9.190923364043014</v>
      </c>
      <c r="X19" s="8"/>
    </row>
    <row r="20" spans="1:24" s="10" customFormat="1" ht="18">
      <c r="A20" s="112">
        <v>16</v>
      </c>
      <c r="B20" s="161" t="s">
        <v>65</v>
      </c>
      <c r="C20" s="143">
        <v>39423</v>
      </c>
      <c r="D20" s="169" t="s">
        <v>17</v>
      </c>
      <c r="E20" s="169" t="s">
        <v>34</v>
      </c>
      <c r="F20" s="164">
        <v>164</v>
      </c>
      <c r="G20" s="164">
        <v>15</v>
      </c>
      <c r="H20" s="164">
        <v>6</v>
      </c>
      <c r="I20" s="195">
        <v>1286</v>
      </c>
      <c r="J20" s="148">
        <v>254</v>
      </c>
      <c r="K20" s="195">
        <v>2782.5</v>
      </c>
      <c r="L20" s="148">
        <v>511</v>
      </c>
      <c r="M20" s="195">
        <v>2901</v>
      </c>
      <c r="N20" s="148">
        <v>502</v>
      </c>
      <c r="O20" s="198">
        <f>I20+K20+M20</f>
        <v>6969.5</v>
      </c>
      <c r="P20" s="203">
        <f>J20+L20+N20</f>
        <v>1267</v>
      </c>
      <c r="Q20" s="140">
        <f>IF(O20&lt;&gt;0,P20/G20,"")</f>
        <v>84.46666666666667</v>
      </c>
      <c r="R20" s="135">
        <f t="shared" si="2"/>
        <v>5.500789265982636</v>
      </c>
      <c r="S20" s="195">
        <v>34654.5</v>
      </c>
      <c r="T20" s="136">
        <f t="shared" si="0"/>
        <v>-0.7988861475421662</v>
      </c>
      <c r="U20" s="198">
        <f>1455428+896564.5+785700+295594.5+45815.5+6969.5</f>
        <v>3486072</v>
      </c>
      <c r="V20" s="159">
        <f>172176+105411+97548+39201+8243+1267</f>
        <v>423846</v>
      </c>
      <c r="W20" s="149">
        <f>U20/V20</f>
        <v>8.224855254030945</v>
      </c>
      <c r="X20" s="8"/>
    </row>
    <row r="21" spans="1:24" s="10" customFormat="1" ht="18">
      <c r="A21" s="112">
        <v>17</v>
      </c>
      <c r="B21" s="142" t="s">
        <v>69</v>
      </c>
      <c r="C21" s="143">
        <v>39444</v>
      </c>
      <c r="D21" s="171" t="s">
        <v>70</v>
      </c>
      <c r="E21" s="171" t="s">
        <v>70</v>
      </c>
      <c r="F21" s="146">
        <v>14</v>
      </c>
      <c r="G21" s="146">
        <v>6</v>
      </c>
      <c r="H21" s="146">
        <v>3</v>
      </c>
      <c r="I21" s="195">
        <v>1391</v>
      </c>
      <c r="J21" s="148">
        <v>177</v>
      </c>
      <c r="K21" s="195">
        <v>2845</v>
      </c>
      <c r="L21" s="148">
        <v>365</v>
      </c>
      <c r="M21" s="195">
        <v>2566</v>
      </c>
      <c r="N21" s="148">
        <v>314</v>
      </c>
      <c r="O21" s="198">
        <f>+I21+K21+M21</f>
        <v>6802</v>
      </c>
      <c r="P21" s="203">
        <f>+J21+L21+N21</f>
        <v>856</v>
      </c>
      <c r="Q21" s="132">
        <f>+P21/G21</f>
        <v>142.66666666666666</v>
      </c>
      <c r="R21" s="135">
        <f t="shared" si="2"/>
        <v>7.946261682242991</v>
      </c>
      <c r="S21" s="195">
        <v>37480</v>
      </c>
      <c r="T21" s="136">
        <f t="shared" si="0"/>
        <v>-0.8185165421558165</v>
      </c>
      <c r="U21" s="195">
        <v>208949</v>
      </c>
      <c r="V21" s="148">
        <v>19456</v>
      </c>
      <c r="W21" s="137">
        <f>+U21/V21</f>
        <v>10.739566200657896</v>
      </c>
      <c r="X21" s="8"/>
    </row>
    <row r="22" spans="1:24" s="10" customFormat="1" ht="18">
      <c r="A22" s="112">
        <v>18</v>
      </c>
      <c r="B22" s="127" t="s">
        <v>80</v>
      </c>
      <c r="C22" s="128">
        <v>39451</v>
      </c>
      <c r="D22" s="171" t="s">
        <v>36</v>
      </c>
      <c r="E22" s="172" t="s">
        <v>81</v>
      </c>
      <c r="F22" s="130">
        <v>9</v>
      </c>
      <c r="G22" s="130">
        <v>9</v>
      </c>
      <c r="H22" s="130">
        <v>2</v>
      </c>
      <c r="I22" s="195">
        <v>1294</v>
      </c>
      <c r="J22" s="148">
        <v>113</v>
      </c>
      <c r="K22" s="195">
        <v>2344</v>
      </c>
      <c r="L22" s="148">
        <v>192</v>
      </c>
      <c r="M22" s="195">
        <v>2683.5</v>
      </c>
      <c r="N22" s="148">
        <v>222</v>
      </c>
      <c r="O22" s="198">
        <f aca="true" t="shared" si="4" ref="O22:P24">I22+K22+M22</f>
        <v>6321.5</v>
      </c>
      <c r="P22" s="203">
        <f t="shared" si="4"/>
        <v>527</v>
      </c>
      <c r="Q22" s="132">
        <f>+P22/G22</f>
        <v>58.55555555555556</v>
      </c>
      <c r="R22" s="135">
        <f t="shared" si="2"/>
        <v>11.995256166982923</v>
      </c>
      <c r="S22" s="194">
        <v>27752</v>
      </c>
      <c r="T22" s="136">
        <f t="shared" si="0"/>
        <v>-0.7722146151628712</v>
      </c>
      <c r="U22" s="199">
        <v>46240</v>
      </c>
      <c r="V22" s="159">
        <v>3951</v>
      </c>
      <c r="W22" s="149">
        <f>U22/V22</f>
        <v>11.70336623639585</v>
      </c>
      <c r="X22" s="8"/>
    </row>
    <row r="23" spans="1:24" s="10" customFormat="1" ht="18">
      <c r="A23" s="112">
        <v>19</v>
      </c>
      <c r="B23" s="228" t="s">
        <v>103</v>
      </c>
      <c r="C23" s="124">
        <v>39402</v>
      </c>
      <c r="D23" s="123" t="s">
        <v>99</v>
      </c>
      <c r="E23" s="123" t="s">
        <v>104</v>
      </c>
      <c r="F23" s="125">
        <v>125</v>
      </c>
      <c r="G23" s="125">
        <v>7</v>
      </c>
      <c r="H23" s="125">
        <v>9</v>
      </c>
      <c r="I23" s="193">
        <v>1250</v>
      </c>
      <c r="J23" s="201">
        <v>312</v>
      </c>
      <c r="K23" s="193">
        <v>2279</v>
      </c>
      <c r="L23" s="201">
        <v>530</v>
      </c>
      <c r="M23" s="193">
        <v>1929.5</v>
      </c>
      <c r="N23" s="201">
        <v>441</v>
      </c>
      <c r="O23" s="193">
        <f t="shared" si="4"/>
        <v>5458.5</v>
      </c>
      <c r="P23" s="201">
        <f t="shared" si="4"/>
        <v>1283</v>
      </c>
      <c r="Q23" s="157">
        <f>P23/G23</f>
        <v>183.28571428571428</v>
      </c>
      <c r="R23" s="135">
        <f t="shared" si="2"/>
        <v>4.25448168355417</v>
      </c>
      <c r="S23" s="193">
        <v>11264.5</v>
      </c>
      <c r="T23" s="136">
        <f t="shared" si="0"/>
        <v>-0.5154245638954237</v>
      </c>
      <c r="U23" s="200">
        <v>2072017.5</v>
      </c>
      <c r="V23" s="202">
        <v>295376</v>
      </c>
      <c r="W23" s="137">
        <f>+U23/V23</f>
        <v>7.014847177834353</v>
      </c>
      <c r="X23" s="8"/>
    </row>
    <row r="24" spans="1:24" s="10" customFormat="1" ht="18">
      <c r="A24" s="112">
        <v>20</v>
      </c>
      <c r="B24" s="142" t="s">
        <v>59</v>
      </c>
      <c r="C24" s="143">
        <v>39430</v>
      </c>
      <c r="D24" s="173" t="s">
        <v>11</v>
      </c>
      <c r="E24" s="171" t="s">
        <v>68</v>
      </c>
      <c r="F24" s="174">
        <v>80</v>
      </c>
      <c r="G24" s="174">
        <v>10</v>
      </c>
      <c r="H24" s="174">
        <v>5</v>
      </c>
      <c r="I24" s="197">
        <v>770</v>
      </c>
      <c r="J24" s="176">
        <v>136</v>
      </c>
      <c r="K24" s="197">
        <v>1736</v>
      </c>
      <c r="L24" s="176">
        <v>316</v>
      </c>
      <c r="M24" s="197">
        <v>2346</v>
      </c>
      <c r="N24" s="176">
        <v>356</v>
      </c>
      <c r="O24" s="197">
        <f t="shared" si="4"/>
        <v>4852</v>
      </c>
      <c r="P24" s="176">
        <f t="shared" si="4"/>
        <v>808</v>
      </c>
      <c r="Q24" s="235">
        <f>+P24/G24</f>
        <v>80.8</v>
      </c>
      <c r="R24" s="135">
        <f t="shared" si="2"/>
        <v>6.0049504950495045</v>
      </c>
      <c r="S24" s="197">
        <v>48029</v>
      </c>
      <c r="T24" s="136">
        <f t="shared" si="0"/>
        <v>-0.8989777009723292</v>
      </c>
      <c r="U24" s="197">
        <v>1217646.44</v>
      </c>
      <c r="V24" s="176">
        <v>154738</v>
      </c>
      <c r="W24" s="137">
        <f>+U24/V24</f>
        <v>7.869084775556101</v>
      </c>
      <c r="X24" s="8"/>
    </row>
    <row r="25" spans="1:24" s="10" customFormat="1" ht="18">
      <c r="A25" s="112">
        <v>21</v>
      </c>
      <c r="B25" s="127" t="s">
        <v>58</v>
      </c>
      <c r="C25" s="143">
        <v>39437</v>
      </c>
      <c r="D25" s="129" t="s">
        <v>54</v>
      </c>
      <c r="E25" s="129" t="s">
        <v>55</v>
      </c>
      <c r="F25" s="130">
        <v>105</v>
      </c>
      <c r="G25" s="130">
        <v>105</v>
      </c>
      <c r="H25" s="130">
        <v>4</v>
      </c>
      <c r="I25" s="194">
        <v>319</v>
      </c>
      <c r="J25" s="132">
        <v>43</v>
      </c>
      <c r="K25" s="194">
        <v>1830</v>
      </c>
      <c r="L25" s="132">
        <v>205</v>
      </c>
      <c r="M25" s="194">
        <v>1863</v>
      </c>
      <c r="N25" s="132">
        <v>212</v>
      </c>
      <c r="O25" s="194">
        <f>+M25+K25+I25</f>
        <v>4012</v>
      </c>
      <c r="P25" s="132">
        <f>+N25+L25+J25</f>
        <v>460</v>
      </c>
      <c r="Q25" s="132">
        <f>+P25/G25</f>
        <v>4.380952380952381</v>
      </c>
      <c r="R25" s="135">
        <f t="shared" si="2"/>
        <v>8.721739130434782</v>
      </c>
      <c r="S25" s="194">
        <v>66968</v>
      </c>
      <c r="T25" s="136">
        <f t="shared" si="0"/>
        <v>-0.9400907896308685</v>
      </c>
      <c r="U25" s="194">
        <v>706721</v>
      </c>
      <c r="V25" s="132">
        <v>80800</v>
      </c>
      <c r="W25" s="149">
        <f>U25/V25</f>
        <v>8.74654702970297</v>
      </c>
      <c r="X25" s="8"/>
    </row>
    <row r="26" spans="1:24" s="10" customFormat="1" ht="18">
      <c r="A26" s="112">
        <v>22</v>
      </c>
      <c r="B26" s="161" t="s">
        <v>4</v>
      </c>
      <c r="C26" s="143">
        <v>39402</v>
      </c>
      <c r="D26" s="177" t="s">
        <v>46</v>
      </c>
      <c r="E26" s="169" t="s">
        <v>47</v>
      </c>
      <c r="F26" s="164">
        <v>20</v>
      </c>
      <c r="G26" s="164">
        <v>5</v>
      </c>
      <c r="H26" s="164">
        <v>9</v>
      </c>
      <c r="I26" s="147">
        <v>718</v>
      </c>
      <c r="J26" s="148">
        <v>129</v>
      </c>
      <c r="K26" s="195">
        <v>1525</v>
      </c>
      <c r="L26" s="148">
        <v>243</v>
      </c>
      <c r="M26" s="195">
        <v>1544</v>
      </c>
      <c r="N26" s="148">
        <v>224</v>
      </c>
      <c r="O26" s="198">
        <f>+I26+K26+M26</f>
        <v>3787</v>
      </c>
      <c r="P26" s="203">
        <f>+J26+L26+N26</f>
        <v>596</v>
      </c>
      <c r="Q26" s="165">
        <f>IF(O26&lt;&gt;0,P26/G26,"")</f>
        <v>119.2</v>
      </c>
      <c r="R26" s="135">
        <f t="shared" si="2"/>
        <v>6.354026845637584</v>
      </c>
      <c r="S26" s="195">
        <v>2166</v>
      </c>
      <c r="T26" s="136">
        <f t="shared" si="0"/>
        <v>0.7483841181902123</v>
      </c>
      <c r="U26" s="195">
        <v>262595</v>
      </c>
      <c r="V26" s="148">
        <v>25241</v>
      </c>
      <c r="W26" s="137">
        <f>+U26/V26</f>
        <v>10.403510162037954</v>
      </c>
      <c r="X26" s="8"/>
    </row>
    <row r="27" spans="1:24" s="10" customFormat="1" ht="18">
      <c r="A27" s="112">
        <v>23</v>
      </c>
      <c r="B27" s="228" t="s">
        <v>105</v>
      </c>
      <c r="C27" s="124">
        <v>39430</v>
      </c>
      <c r="D27" s="123" t="s">
        <v>99</v>
      </c>
      <c r="E27" s="123" t="s">
        <v>106</v>
      </c>
      <c r="F27" s="125">
        <v>64</v>
      </c>
      <c r="G27" s="125">
        <v>15</v>
      </c>
      <c r="H27" s="125">
        <v>5</v>
      </c>
      <c r="I27" s="193">
        <v>800.5</v>
      </c>
      <c r="J27" s="201">
        <v>139</v>
      </c>
      <c r="K27" s="193">
        <v>1501</v>
      </c>
      <c r="L27" s="201">
        <v>175</v>
      </c>
      <c r="M27" s="193">
        <v>1071</v>
      </c>
      <c r="N27" s="201">
        <v>159</v>
      </c>
      <c r="O27" s="193">
        <f>I27+K27+M27</f>
        <v>3372.5</v>
      </c>
      <c r="P27" s="201">
        <f>J27+L27+N27</f>
        <v>473</v>
      </c>
      <c r="Q27" s="165">
        <f>IF(O27&lt;&gt;0,P27/G27,"")</f>
        <v>31.533333333333335</v>
      </c>
      <c r="R27" s="135">
        <f t="shared" si="2"/>
        <v>7.130021141649048</v>
      </c>
      <c r="S27" s="193">
        <v>17852.5</v>
      </c>
      <c r="T27" s="136">
        <f t="shared" si="0"/>
        <v>-0.8110908836297437</v>
      </c>
      <c r="U27" s="193">
        <v>470661.5</v>
      </c>
      <c r="V27" s="201">
        <v>55281</v>
      </c>
      <c r="W27" s="149">
        <f>U27/V27</f>
        <v>8.51398310450245</v>
      </c>
      <c r="X27" s="8"/>
    </row>
    <row r="28" spans="1:24" s="10" customFormat="1" ht="18">
      <c r="A28" s="112">
        <v>24</v>
      </c>
      <c r="B28" s="161" t="s">
        <v>82</v>
      </c>
      <c r="C28" s="143">
        <v>39381</v>
      </c>
      <c r="D28" s="169" t="s">
        <v>17</v>
      </c>
      <c r="E28" s="169" t="s">
        <v>83</v>
      </c>
      <c r="F28" s="164">
        <v>91</v>
      </c>
      <c r="G28" s="164">
        <v>2</v>
      </c>
      <c r="H28" s="164">
        <v>12</v>
      </c>
      <c r="I28" s="147">
        <v>467</v>
      </c>
      <c r="J28" s="148">
        <v>97</v>
      </c>
      <c r="K28" s="147">
        <v>1215</v>
      </c>
      <c r="L28" s="148">
        <v>252</v>
      </c>
      <c r="M28" s="195">
        <v>1114</v>
      </c>
      <c r="N28" s="148">
        <v>227</v>
      </c>
      <c r="O28" s="198">
        <f>I28+K28+M28</f>
        <v>2796</v>
      </c>
      <c r="P28" s="203">
        <f>J28+L28+N28</f>
        <v>576</v>
      </c>
      <c r="Q28" s="165">
        <f>IF(O28&lt;&gt;0,P28/G28,"")</f>
        <v>288</v>
      </c>
      <c r="R28" s="135">
        <f t="shared" si="2"/>
        <v>4.854166666666667</v>
      </c>
      <c r="S28" s="195">
        <v>2293</v>
      </c>
      <c r="T28" s="136">
        <f t="shared" si="0"/>
        <v>0.21936327954644572</v>
      </c>
      <c r="U28" s="198">
        <f>2447023.5+0</f>
        <v>2447023.5</v>
      </c>
      <c r="V28" s="159">
        <f>285639+0</f>
        <v>285639</v>
      </c>
      <c r="W28" s="149">
        <f>U28/V28</f>
        <v>8.566839612237825</v>
      </c>
      <c r="X28" s="8"/>
    </row>
    <row r="29" spans="1:24" s="10" customFormat="1" ht="18">
      <c r="A29" s="112">
        <v>25</v>
      </c>
      <c r="B29" s="228" t="s">
        <v>108</v>
      </c>
      <c r="C29" s="124">
        <v>39416</v>
      </c>
      <c r="D29" s="123" t="s">
        <v>99</v>
      </c>
      <c r="E29" s="123" t="s">
        <v>109</v>
      </c>
      <c r="F29" s="125">
        <v>20</v>
      </c>
      <c r="G29" s="125">
        <v>3</v>
      </c>
      <c r="H29" s="125">
        <v>7</v>
      </c>
      <c r="I29" s="193">
        <v>667</v>
      </c>
      <c r="J29" s="201">
        <v>74</v>
      </c>
      <c r="K29" s="193">
        <v>923</v>
      </c>
      <c r="L29" s="201">
        <v>103</v>
      </c>
      <c r="M29" s="193">
        <v>845</v>
      </c>
      <c r="N29" s="201">
        <v>94</v>
      </c>
      <c r="O29" s="193">
        <f>SUM(I29+K29+M29)</f>
        <v>2435</v>
      </c>
      <c r="P29" s="201">
        <f>SUM(J29+L29+N29)</f>
        <v>271</v>
      </c>
      <c r="Q29" s="132">
        <f>+P29/G29</f>
        <v>90.33333333333333</v>
      </c>
      <c r="R29" s="135">
        <f t="shared" si="2"/>
        <v>8.985239852398523</v>
      </c>
      <c r="S29" s="193">
        <v>2188</v>
      </c>
      <c r="T29" s="136">
        <f t="shared" si="0"/>
        <v>0.11288848263254113</v>
      </c>
      <c r="U29" s="193">
        <v>150306.5</v>
      </c>
      <c r="V29" s="201">
        <v>15511</v>
      </c>
      <c r="W29" s="149">
        <f>U29/V29</f>
        <v>9.690316549545484</v>
      </c>
      <c r="X29" s="8"/>
    </row>
    <row r="30" spans="1:24" s="10" customFormat="1" ht="18">
      <c r="A30" s="112">
        <v>26</v>
      </c>
      <c r="B30" s="178" t="s">
        <v>62</v>
      </c>
      <c r="C30" s="143">
        <v>39437</v>
      </c>
      <c r="D30" s="173" t="s">
        <v>25</v>
      </c>
      <c r="E30" s="173" t="s">
        <v>27</v>
      </c>
      <c r="F30" s="174">
        <v>17</v>
      </c>
      <c r="G30" s="174">
        <v>5</v>
      </c>
      <c r="H30" s="174">
        <v>4</v>
      </c>
      <c r="I30" s="175">
        <v>337</v>
      </c>
      <c r="J30" s="176">
        <v>48</v>
      </c>
      <c r="K30" s="175">
        <v>844</v>
      </c>
      <c r="L30" s="176">
        <v>109</v>
      </c>
      <c r="M30" s="175">
        <v>687</v>
      </c>
      <c r="N30" s="176">
        <v>96</v>
      </c>
      <c r="O30" s="197">
        <f>I30+K30+M30</f>
        <v>1868</v>
      </c>
      <c r="P30" s="176">
        <f>J30+L30+N30</f>
        <v>253</v>
      </c>
      <c r="Q30" s="176">
        <f>P30/G30</f>
        <v>50.6</v>
      </c>
      <c r="R30" s="135">
        <f t="shared" si="2"/>
        <v>7.383399209486166</v>
      </c>
      <c r="S30" s="197">
        <v>14929</v>
      </c>
      <c r="T30" s="136">
        <f t="shared" si="0"/>
        <v>-0.8748744055194587</v>
      </c>
      <c r="U30" s="197">
        <v>272611</v>
      </c>
      <c r="V30" s="176">
        <v>25581</v>
      </c>
      <c r="W30" s="137">
        <f>+U30/V30</f>
        <v>10.65677651381885</v>
      </c>
      <c r="X30" s="8"/>
    </row>
    <row r="31" spans="1:24" s="10" customFormat="1" ht="18">
      <c r="A31" s="112">
        <v>27</v>
      </c>
      <c r="B31" s="142" t="s">
        <v>71</v>
      </c>
      <c r="C31" s="143">
        <v>39423</v>
      </c>
      <c r="D31" s="171" t="s">
        <v>70</v>
      </c>
      <c r="E31" s="171" t="s">
        <v>70</v>
      </c>
      <c r="F31" s="146">
        <v>1</v>
      </c>
      <c r="G31" s="146">
        <v>1</v>
      </c>
      <c r="H31" s="146">
        <v>5</v>
      </c>
      <c r="I31" s="147">
        <v>217</v>
      </c>
      <c r="J31" s="148">
        <v>21</v>
      </c>
      <c r="K31" s="147">
        <v>634</v>
      </c>
      <c r="L31" s="148">
        <v>60</v>
      </c>
      <c r="M31" s="147">
        <v>751</v>
      </c>
      <c r="N31" s="148">
        <v>70</v>
      </c>
      <c r="O31" s="170">
        <f>+I31+K31+M31</f>
        <v>1602</v>
      </c>
      <c r="P31" s="203">
        <f>+J31+L31+N31</f>
        <v>151</v>
      </c>
      <c r="Q31" s="132">
        <f>+P31/G31</f>
        <v>151</v>
      </c>
      <c r="R31" s="135">
        <f t="shared" si="2"/>
        <v>10.609271523178808</v>
      </c>
      <c r="S31" s="195">
        <v>2406</v>
      </c>
      <c r="T31" s="136">
        <f t="shared" si="0"/>
        <v>-0.3341645885286783</v>
      </c>
      <c r="U31" s="195">
        <v>23941</v>
      </c>
      <c r="V31" s="148">
        <v>2087</v>
      </c>
      <c r="W31" s="149">
        <f>U31/V31</f>
        <v>11.471490177287974</v>
      </c>
      <c r="X31" s="8"/>
    </row>
    <row r="32" spans="1:25" s="10" customFormat="1" ht="18">
      <c r="A32" s="112">
        <v>28</v>
      </c>
      <c r="B32" s="228" t="s">
        <v>107</v>
      </c>
      <c r="C32" s="124">
        <v>39423</v>
      </c>
      <c r="D32" s="123" t="s">
        <v>99</v>
      </c>
      <c r="E32" s="123" t="s">
        <v>106</v>
      </c>
      <c r="F32" s="125">
        <v>40</v>
      </c>
      <c r="G32" s="125">
        <v>3</v>
      </c>
      <c r="H32" s="125">
        <v>6</v>
      </c>
      <c r="I32" s="193">
        <v>334</v>
      </c>
      <c r="J32" s="201">
        <v>68</v>
      </c>
      <c r="K32" s="193">
        <v>777</v>
      </c>
      <c r="L32" s="201">
        <v>153</v>
      </c>
      <c r="M32" s="193">
        <v>430</v>
      </c>
      <c r="N32" s="201">
        <v>85</v>
      </c>
      <c r="O32" s="193">
        <f>I32+K32+M32</f>
        <v>1541</v>
      </c>
      <c r="P32" s="201">
        <f>J32+L32+N32</f>
        <v>306</v>
      </c>
      <c r="Q32" s="132">
        <f>+P32/G32</f>
        <v>102</v>
      </c>
      <c r="R32" s="135">
        <f t="shared" si="2"/>
        <v>5.0359477124183005</v>
      </c>
      <c r="S32" s="193">
        <v>19466</v>
      </c>
      <c r="T32" s="136">
        <f t="shared" si="0"/>
        <v>-0.9208363300113017</v>
      </c>
      <c r="U32" s="193">
        <v>755740</v>
      </c>
      <c r="V32" s="201">
        <v>84683</v>
      </c>
      <c r="W32" s="137">
        <f>+U32/V32</f>
        <v>8.924341367216561</v>
      </c>
      <c r="X32" s="8"/>
      <c r="Y32" s="8"/>
    </row>
    <row r="33" spans="1:25" s="10" customFormat="1" ht="18">
      <c r="A33" s="112">
        <v>29</v>
      </c>
      <c r="B33" s="161" t="s">
        <v>86</v>
      </c>
      <c r="C33" s="143">
        <v>39395</v>
      </c>
      <c r="D33" s="177" t="s">
        <v>46</v>
      </c>
      <c r="E33" s="169" t="s">
        <v>87</v>
      </c>
      <c r="F33" s="164">
        <v>56</v>
      </c>
      <c r="G33" s="164">
        <v>2</v>
      </c>
      <c r="H33" s="164">
        <v>6</v>
      </c>
      <c r="I33" s="147">
        <v>369</v>
      </c>
      <c r="J33" s="148">
        <v>155</v>
      </c>
      <c r="K33" s="147">
        <v>483</v>
      </c>
      <c r="L33" s="148">
        <v>218</v>
      </c>
      <c r="M33" s="147">
        <v>332</v>
      </c>
      <c r="N33" s="148">
        <v>129</v>
      </c>
      <c r="O33" s="170">
        <f>+I33+K33+M33</f>
        <v>1184</v>
      </c>
      <c r="P33" s="203">
        <f>+J33+L33+N33</f>
        <v>502</v>
      </c>
      <c r="Q33" s="165">
        <f>IF(O33&lt;&gt;0,P33/G33,"")</f>
        <v>251</v>
      </c>
      <c r="R33" s="135">
        <f t="shared" si="2"/>
        <v>2.358565737051793</v>
      </c>
      <c r="S33" s="195">
        <v>493</v>
      </c>
      <c r="T33" s="136">
        <f t="shared" si="0"/>
        <v>1.4016227180527383</v>
      </c>
      <c r="U33" s="195">
        <v>475350</v>
      </c>
      <c r="V33" s="148">
        <v>54701</v>
      </c>
      <c r="W33" s="137">
        <f>+U33/V33</f>
        <v>8.689969104769565</v>
      </c>
      <c r="X33" s="8"/>
      <c r="Y33" s="8"/>
    </row>
    <row r="34" spans="1:25" s="10" customFormat="1" ht="18">
      <c r="A34" s="112">
        <v>30</v>
      </c>
      <c r="B34" s="142" t="s">
        <v>95</v>
      </c>
      <c r="C34" s="143">
        <v>39444</v>
      </c>
      <c r="D34" s="173" t="s">
        <v>11</v>
      </c>
      <c r="E34" s="171" t="s">
        <v>84</v>
      </c>
      <c r="F34" s="174">
        <v>9</v>
      </c>
      <c r="G34" s="174">
        <v>7</v>
      </c>
      <c r="H34" s="174">
        <v>3</v>
      </c>
      <c r="I34" s="175">
        <v>199</v>
      </c>
      <c r="J34" s="176">
        <v>38</v>
      </c>
      <c r="K34" s="175">
        <v>432</v>
      </c>
      <c r="L34" s="176">
        <v>73</v>
      </c>
      <c r="M34" s="175">
        <v>403</v>
      </c>
      <c r="N34" s="176">
        <v>67</v>
      </c>
      <c r="O34" s="175">
        <f>I34+K34+M34</f>
        <v>1034</v>
      </c>
      <c r="P34" s="176">
        <f>J34+L34+N34</f>
        <v>178</v>
      </c>
      <c r="Q34" s="176">
        <f>+P34/G34</f>
        <v>25.428571428571427</v>
      </c>
      <c r="R34" s="135">
        <f t="shared" si="2"/>
        <v>5.808988764044944</v>
      </c>
      <c r="S34" s="175">
        <v>1933</v>
      </c>
      <c r="T34" s="136">
        <f t="shared" si="0"/>
        <v>-0.4650801862390067</v>
      </c>
      <c r="U34" s="197">
        <v>19391.5</v>
      </c>
      <c r="V34" s="176">
        <v>2428</v>
      </c>
      <c r="W34" s="149">
        <f>U34/V34</f>
        <v>7.98661449752883</v>
      </c>
      <c r="X34" s="8"/>
      <c r="Y34" s="8"/>
    </row>
    <row r="35" spans="1:25" s="10" customFormat="1" ht="18">
      <c r="A35" s="112">
        <v>31</v>
      </c>
      <c r="B35" s="179" t="s">
        <v>72</v>
      </c>
      <c r="C35" s="128">
        <v>39395</v>
      </c>
      <c r="D35" s="171" t="s">
        <v>31</v>
      </c>
      <c r="E35" s="180" t="s">
        <v>88</v>
      </c>
      <c r="F35" s="181">
        <v>57</v>
      </c>
      <c r="G35" s="181">
        <v>1</v>
      </c>
      <c r="H35" s="181">
        <v>10</v>
      </c>
      <c r="I35" s="131">
        <v>152.74</v>
      </c>
      <c r="J35" s="132">
        <v>31</v>
      </c>
      <c r="K35" s="131">
        <v>152.74</v>
      </c>
      <c r="L35" s="132">
        <v>31</v>
      </c>
      <c r="M35" s="131">
        <v>152.74</v>
      </c>
      <c r="N35" s="132">
        <v>31</v>
      </c>
      <c r="O35" s="131">
        <f>SUM(I35+K35+M35)</f>
        <v>458.22</v>
      </c>
      <c r="P35" s="132">
        <f>J35+L35+N35</f>
        <v>93</v>
      </c>
      <c r="Q35" s="132">
        <f>+P35/G35</f>
        <v>93</v>
      </c>
      <c r="R35" s="135">
        <f t="shared" si="2"/>
        <v>4.927096774193549</v>
      </c>
      <c r="S35" s="131"/>
      <c r="T35" s="136">
        <f t="shared" si="0"/>
      </c>
      <c r="U35" s="194">
        <v>138819.2</v>
      </c>
      <c r="V35" s="132">
        <v>22505</v>
      </c>
      <c r="W35" s="137">
        <f>+U35/V35</f>
        <v>6.168371473005999</v>
      </c>
      <c r="X35" s="8"/>
      <c r="Y35" s="8"/>
    </row>
    <row r="36" spans="1:25" s="10" customFormat="1" ht="18">
      <c r="A36" s="112">
        <v>32</v>
      </c>
      <c r="B36" s="179" t="s">
        <v>63</v>
      </c>
      <c r="C36" s="128">
        <v>39437</v>
      </c>
      <c r="D36" s="171" t="s">
        <v>31</v>
      </c>
      <c r="E36" s="180" t="s">
        <v>16</v>
      </c>
      <c r="F36" s="181">
        <v>25</v>
      </c>
      <c r="G36" s="181">
        <v>4</v>
      </c>
      <c r="H36" s="181">
        <v>4</v>
      </c>
      <c r="I36" s="131">
        <v>96</v>
      </c>
      <c r="J36" s="132">
        <v>18</v>
      </c>
      <c r="K36" s="131">
        <v>198</v>
      </c>
      <c r="L36" s="132">
        <v>35</v>
      </c>
      <c r="M36" s="131">
        <v>152</v>
      </c>
      <c r="N36" s="132">
        <v>28</v>
      </c>
      <c r="O36" s="131">
        <f>SUM(I36+K36+M36)</f>
        <v>446</v>
      </c>
      <c r="P36" s="132">
        <f>J36+L36+N36</f>
        <v>81</v>
      </c>
      <c r="Q36" s="132">
        <f>+P36/G36</f>
        <v>20.25</v>
      </c>
      <c r="R36" s="135">
        <f t="shared" si="2"/>
        <v>5.506172839506172</v>
      </c>
      <c r="S36" s="131"/>
      <c r="T36" s="136">
        <f t="shared" si="0"/>
      </c>
      <c r="U36" s="131">
        <v>77088.5</v>
      </c>
      <c r="V36" s="132">
        <v>8026</v>
      </c>
      <c r="W36" s="149">
        <f>U36/V36</f>
        <v>9.604846748068777</v>
      </c>
      <c r="X36" s="8"/>
      <c r="Y36" s="8"/>
    </row>
    <row r="37" spans="1:25" s="10" customFormat="1" ht="18">
      <c r="A37" s="112">
        <v>33</v>
      </c>
      <c r="B37" s="161" t="s">
        <v>60</v>
      </c>
      <c r="C37" s="143">
        <v>39437</v>
      </c>
      <c r="D37" s="177" t="s">
        <v>46</v>
      </c>
      <c r="E37" s="169" t="s">
        <v>61</v>
      </c>
      <c r="F37" s="164">
        <v>49</v>
      </c>
      <c r="G37" s="164">
        <v>3</v>
      </c>
      <c r="H37" s="164">
        <v>4</v>
      </c>
      <c r="I37" s="147">
        <v>169</v>
      </c>
      <c r="J37" s="148">
        <v>31</v>
      </c>
      <c r="K37" s="147">
        <v>119</v>
      </c>
      <c r="L37" s="148">
        <v>25</v>
      </c>
      <c r="M37" s="147">
        <v>144</v>
      </c>
      <c r="N37" s="148">
        <v>30</v>
      </c>
      <c r="O37" s="170">
        <f>+I37+K37+M37</f>
        <v>432</v>
      </c>
      <c r="P37" s="203">
        <f>+J37+L37+N37</f>
        <v>86</v>
      </c>
      <c r="Q37" s="165">
        <f>IF(O37&lt;&gt;0,P37/G37,"")</f>
        <v>28.666666666666668</v>
      </c>
      <c r="R37" s="135">
        <f t="shared" si="2"/>
        <v>5.023255813953488</v>
      </c>
      <c r="S37" s="147">
        <v>24315</v>
      </c>
      <c r="T37" s="136">
        <f t="shared" si="0"/>
        <v>-0.9822331893892658</v>
      </c>
      <c r="U37" s="147">
        <v>453374</v>
      </c>
      <c r="V37" s="148">
        <v>48512</v>
      </c>
      <c r="W37" s="137">
        <f>+U37/V37</f>
        <v>9.345605211081795</v>
      </c>
      <c r="X37" s="8"/>
      <c r="Y37" s="8"/>
    </row>
    <row r="38" spans="1:25" s="10" customFormat="1" ht="18">
      <c r="A38" s="112">
        <v>34</v>
      </c>
      <c r="B38" s="127" t="s">
        <v>96</v>
      </c>
      <c r="C38" s="128">
        <v>39416</v>
      </c>
      <c r="D38" s="129" t="s">
        <v>54</v>
      </c>
      <c r="E38" s="129" t="s">
        <v>9</v>
      </c>
      <c r="F38" s="130">
        <v>11</v>
      </c>
      <c r="G38" s="130">
        <v>3</v>
      </c>
      <c r="H38" s="130">
        <v>7</v>
      </c>
      <c r="I38" s="131">
        <v>118</v>
      </c>
      <c r="J38" s="132">
        <v>42</v>
      </c>
      <c r="K38" s="131">
        <v>118</v>
      </c>
      <c r="L38" s="132">
        <v>42</v>
      </c>
      <c r="M38" s="131">
        <v>118</v>
      </c>
      <c r="N38" s="132">
        <v>42</v>
      </c>
      <c r="O38" s="131">
        <f>+M38+K38+I38</f>
        <v>354</v>
      </c>
      <c r="P38" s="132">
        <f>+N38+L38+J38</f>
        <v>126</v>
      </c>
      <c r="Q38" s="132">
        <f>+P38/G38</f>
        <v>42</v>
      </c>
      <c r="R38" s="135">
        <f t="shared" si="2"/>
        <v>2.8095238095238093</v>
      </c>
      <c r="S38" s="131">
        <v>431</v>
      </c>
      <c r="T38" s="136">
        <f t="shared" si="0"/>
        <v>-0.17865429234338748</v>
      </c>
      <c r="U38" s="131">
        <v>32613</v>
      </c>
      <c r="V38" s="132">
        <v>3890</v>
      </c>
      <c r="W38" s="149">
        <f>U38/V38</f>
        <v>8.383804627249358</v>
      </c>
      <c r="X38" s="8"/>
      <c r="Y38" s="8"/>
    </row>
    <row r="39" spans="1:25" s="10" customFormat="1" ht="18">
      <c r="A39" s="112">
        <v>35</v>
      </c>
      <c r="B39" s="150" t="s">
        <v>7</v>
      </c>
      <c r="C39" s="151">
        <v>39416</v>
      </c>
      <c r="D39" s="182" t="s">
        <v>32</v>
      </c>
      <c r="E39" s="182" t="s">
        <v>28</v>
      </c>
      <c r="F39" s="153">
        <v>45</v>
      </c>
      <c r="G39" s="154">
        <v>2</v>
      </c>
      <c r="H39" s="155">
        <v>7</v>
      </c>
      <c r="I39" s="156">
        <v>62</v>
      </c>
      <c r="J39" s="157">
        <v>10</v>
      </c>
      <c r="K39" s="156">
        <v>66</v>
      </c>
      <c r="L39" s="157">
        <v>10</v>
      </c>
      <c r="M39" s="156">
        <v>134</v>
      </c>
      <c r="N39" s="157">
        <v>21</v>
      </c>
      <c r="O39" s="156">
        <f>M39+K39+I39</f>
        <v>262</v>
      </c>
      <c r="P39" s="157">
        <f>+J39+L39+N39</f>
        <v>41</v>
      </c>
      <c r="Q39" s="157">
        <f>P39/G39</f>
        <v>20.5</v>
      </c>
      <c r="R39" s="135">
        <f t="shared" si="2"/>
        <v>6.390243902439025</v>
      </c>
      <c r="S39" s="156">
        <v>4665</v>
      </c>
      <c r="T39" s="136">
        <f t="shared" si="0"/>
        <v>-0.9438370846730976</v>
      </c>
      <c r="U39" s="156">
        <v>171890.5</v>
      </c>
      <c r="V39" s="157">
        <v>25003</v>
      </c>
      <c r="W39" s="137">
        <f>+U39/V39</f>
        <v>6.874795024597049</v>
      </c>
      <c r="X39" s="8"/>
      <c r="Y39" s="8"/>
    </row>
    <row r="40" spans="1:25" s="10" customFormat="1" ht="18">
      <c r="A40" s="112">
        <v>36</v>
      </c>
      <c r="B40" s="127" t="s">
        <v>23</v>
      </c>
      <c r="C40" s="128">
        <v>39381</v>
      </c>
      <c r="D40" s="171" t="s">
        <v>36</v>
      </c>
      <c r="E40" s="172" t="s">
        <v>24</v>
      </c>
      <c r="F40" s="130">
        <v>11</v>
      </c>
      <c r="G40" s="130">
        <v>1</v>
      </c>
      <c r="H40" s="130">
        <v>12</v>
      </c>
      <c r="I40" s="147">
        <v>84</v>
      </c>
      <c r="J40" s="148">
        <v>12</v>
      </c>
      <c r="K40" s="147">
        <v>91</v>
      </c>
      <c r="L40" s="148">
        <v>13</v>
      </c>
      <c r="M40" s="147">
        <v>56</v>
      </c>
      <c r="N40" s="148">
        <v>8</v>
      </c>
      <c r="O40" s="170">
        <f>I40+K40+M40</f>
        <v>231</v>
      </c>
      <c r="P40" s="203">
        <f>J40+L40+N40</f>
        <v>33</v>
      </c>
      <c r="Q40" s="132">
        <f>+P40/G40</f>
        <v>33</v>
      </c>
      <c r="R40" s="135">
        <f t="shared" si="2"/>
        <v>7</v>
      </c>
      <c r="S40" s="131">
        <v>1182</v>
      </c>
      <c r="T40" s="136">
        <f t="shared" si="0"/>
        <v>-0.8045685279187818</v>
      </c>
      <c r="U40" s="168">
        <v>220641.7</v>
      </c>
      <c r="V40" s="159">
        <v>24822</v>
      </c>
      <c r="W40" s="160">
        <f>U40/V40</f>
        <v>8.888957376520828</v>
      </c>
      <c r="X40" s="8"/>
      <c r="Y40" s="8"/>
    </row>
    <row r="41" spans="1:25" s="10" customFormat="1" ht="18">
      <c r="A41" s="112">
        <v>37</v>
      </c>
      <c r="B41" s="161" t="s">
        <v>3</v>
      </c>
      <c r="C41" s="143">
        <v>39402</v>
      </c>
      <c r="D41" s="177" t="s">
        <v>46</v>
      </c>
      <c r="E41" s="169" t="s">
        <v>33</v>
      </c>
      <c r="F41" s="164">
        <v>64</v>
      </c>
      <c r="G41" s="164">
        <v>1</v>
      </c>
      <c r="H41" s="164">
        <v>9</v>
      </c>
      <c r="I41" s="147">
        <v>84</v>
      </c>
      <c r="J41" s="148">
        <v>12</v>
      </c>
      <c r="K41" s="147">
        <v>31</v>
      </c>
      <c r="L41" s="148">
        <v>4</v>
      </c>
      <c r="M41" s="147">
        <v>101</v>
      </c>
      <c r="N41" s="148">
        <v>11</v>
      </c>
      <c r="O41" s="170">
        <f aca="true" t="shared" si="5" ref="O41:P43">+I41+K41+M41</f>
        <v>216</v>
      </c>
      <c r="P41" s="203">
        <f t="shared" si="5"/>
        <v>27</v>
      </c>
      <c r="Q41" s="165">
        <f>IF(O41&lt;&gt;0,P41/G41,"")</f>
        <v>27</v>
      </c>
      <c r="R41" s="135">
        <f t="shared" si="2"/>
        <v>8</v>
      </c>
      <c r="S41" s="147">
        <v>2719</v>
      </c>
      <c r="T41" s="136">
        <f t="shared" si="0"/>
        <v>-0.9205590290547996</v>
      </c>
      <c r="U41" s="147">
        <v>666522</v>
      </c>
      <c r="V41" s="148">
        <v>80637</v>
      </c>
      <c r="W41" s="167">
        <f>U41/V41</f>
        <v>8.265709289780126</v>
      </c>
      <c r="X41" s="8"/>
      <c r="Y41" s="8"/>
    </row>
    <row r="42" spans="1:25" s="10" customFormat="1" ht="18">
      <c r="A42" s="112">
        <v>38</v>
      </c>
      <c r="B42" s="161" t="s">
        <v>26</v>
      </c>
      <c r="C42" s="143">
        <v>39409</v>
      </c>
      <c r="D42" s="177" t="s">
        <v>46</v>
      </c>
      <c r="E42" s="169" t="s">
        <v>33</v>
      </c>
      <c r="F42" s="164">
        <v>69</v>
      </c>
      <c r="G42" s="164">
        <v>1</v>
      </c>
      <c r="H42" s="164">
        <v>8</v>
      </c>
      <c r="I42" s="147">
        <v>43</v>
      </c>
      <c r="J42" s="148">
        <v>7</v>
      </c>
      <c r="K42" s="147">
        <v>36</v>
      </c>
      <c r="L42" s="148">
        <v>6</v>
      </c>
      <c r="M42" s="147">
        <v>91</v>
      </c>
      <c r="N42" s="148">
        <v>15</v>
      </c>
      <c r="O42" s="170">
        <f t="shared" si="5"/>
        <v>170</v>
      </c>
      <c r="P42" s="203">
        <f t="shared" si="5"/>
        <v>28</v>
      </c>
      <c r="Q42" s="165">
        <f>IF(O42&lt;&gt;0,P42/G42,"")</f>
        <v>28</v>
      </c>
      <c r="R42" s="135">
        <f t="shared" si="2"/>
        <v>6.071428571428571</v>
      </c>
      <c r="S42" s="147">
        <v>2259</v>
      </c>
      <c r="T42" s="136">
        <f t="shared" si="0"/>
        <v>-0.9247454625940682</v>
      </c>
      <c r="U42" s="147">
        <v>851422</v>
      </c>
      <c r="V42" s="148">
        <v>86417</v>
      </c>
      <c r="W42" s="167">
        <f>U42/V42</f>
        <v>9.852482729092655</v>
      </c>
      <c r="X42" s="8"/>
      <c r="Y42" s="8"/>
    </row>
    <row r="43" spans="1:25" s="10" customFormat="1" ht="18">
      <c r="A43" s="112">
        <v>39</v>
      </c>
      <c r="B43" s="161" t="s">
        <v>38</v>
      </c>
      <c r="C43" s="143">
        <v>39360</v>
      </c>
      <c r="D43" s="177" t="s">
        <v>46</v>
      </c>
      <c r="E43" s="169" t="s">
        <v>47</v>
      </c>
      <c r="F43" s="164">
        <v>73</v>
      </c>
      <c r="G43" s="164">
        <v>1</v>
      </c>
      <c r="H43" s="164">
        <v>15</v>
      </c>
      <c r="I43" s="147">
        <v>14</v>
      </c>
      <c r="J43" s="148">
        <v>2</v>
      </c>
      <c r="K43" s="147">
        <v>35</v>
      </c>
      <c r="L43" s="148">
        <v>5</v>
      </c>
      <c r="M43" s="147">
        <v>105</v>
      </c>
      <c r="N43" s="148">
        <v>15</v>
      </c>
      <c r="O43" s="170">
        <f t="shared" si="5"/>
        <v>154</v>
      </c>
      <c r="P43" s="203">
        <f t="shared" si="5"/>
        <v>22</v>
      </c>
      <c r="Q43" s="165">
        <f>IF(O43&lt;&gt;0,P43/G43,"")</f>
        <v>22</v>
      </c>
      <c r="R43" s="135">
        <f t="shared" si="2"/>
        <v>7</v>
      </c>
      <c r="S43" s="147">
        <v>84</v>
      </c>
      <c r="T43" s="136">
        <f t="shared" si="0"/>
        <v>0.8333333333333334</v>
      </c>
      <c r="U43" s="147">
        <v>903877</v>
      </c>
      <c r="V43" s="148">
        <v>100197</v>
      </c>
      <c r="W43" s="167">
        <f>U43/V43</f>
        <v>9.020998632693594</v>
      </c>
      <c r="X43" s="8"/>
      <c r="Y43" s="8"/>
    </row>
    <row r="44" spans="1:25" s="10" customFormat="1" ht="18">
      <c r="A44" s="112">
        <v>40</v>
      </c>
      <c r="B44" s="127" t="s">
        <v>97</v>
      </c>
      <c r="C44" s="128">
        <v>39437</v>
      </c>
      <c r="D44" s="171" t="s">
        <v>36</v>
      </c>
      <c r="E44" s="172" t="s">
        <v>64</v>
      </c>
      <c r="F44" s="130">
        <v>7</v>
      </c>
      <c r="G44" s="130">
        <v>1</v>
      </c>
      <c r="H44" s="130">
        <v>4</v>
      </c>
      <c r="I44" s="147">
        <v>20</v>
      </c>
      <c r="J44" s="148">
        <v>4</v>
      </c>
      <c r="K44" s="147">
        <v>65</v>
      </c>
      <c r="L44" s="148">
        <v>13</v>
      </c>
      <c r="M44" s="147">
        <v>45</v>
      </c>
      <c r="N44" s="148">
        <v>9</v>
      </c>
      <c r="O44" s="170">
        <f>I44+K44+M44</f>
        <v>130</v>
      </c>
      <c r="P44" s="203">
        <f>J44+L44+N44</f>
        <v>26</v>
      </c>
      <c r="Q44" s="132">
        <f>+P44/G44</f>
        <v>26</v>
      </c>
      <c r="R44" s="135">
        <f t="shared" si="2"/>
        <v>5</v>
      </c>
      <c r="S44" s="131">
        <v>500</v>
      </c>
      <c r="T44" s="136">
        <f t="shared" si="0"/>
        <v>-0.74</v>
      </c>
      <c r="U44" s="168">
        <v>38556</v>
      </c>
      <c r="V44" s="159">
        <v>4933</v>
      </c>
      <c r="W44" s="160">
        <f>U44/V44</f>
        <v>7.81593350902088</v>
      </c>
      <c r="X44" s="8"/>
      <c r="Y44" s="8"/>
    </row>
    <row r="45" spans="1:25" s="10" customFormat="1" ht="18">
      <c r="A45" s="112">
        <v>41</v>
      </c>
      <c r="B45" s="127" t="s">
        <v>2</v>
      </c>
      <c r="C45" s="128">
        <v>39402</v>
      </c>
      <c r="D45" s="129" t="s">
        <v>54</v>
      </c>
      <c r="E45" s="129" t="s">
        <v>85</v>
      </c>
      <c r="F45" s="130">
        <v>130</v>
      </c>
      <c r="G45" s="130">
        <v>21</v>
      </c>
      <c r="H45" s="130">
        <v>9</v>
      </c>
      <c r="I45" s="131" t="s">
        <v>89</v>
      </c>
      <c r="J45" s="132" t="s">
        <v>89</v>
      </c>
      <c r="K45" s="131">
        <v>35</v>
      </c>
      <c r="L45" s="132">
        <v>7</v>
      </c>
      <c r="M45" s="131">
        <v>54</v>
      </c>
      <c r="N45" s="132">
        <v>10</v>
      </c>
      <c r="O45" s="131">
        <v>89</v>
      </c>
      <c r="P45" s="132">
        <v>17</v>
      </c>
      <c r="Q45" s="132">
        <f>+P45/G45</f>
        <v>0.8095238095238095</v>
      </c>
      <c r="R45" s="135">
        <f t="shared" si="2"/>
        <v>5.235294117647059</v>
      </c>
      <c r="S45" s="131">
        <v>1711</v>
      </c>
      <c r="T45" s="136">
        <f t="shared" si="0"/>
        <v>-0.9479836353009936</v>
      </c>
      <c r="U45" s="131">
        <v>2076698</v>
      </c>
      <c r="V45" s="132">
        <v>260525</v>
      </c>
      <c r="W45" s="137">
        <f>+U45/V45</f>
        <v>7.971204299011611</v>
      </c>
      <c r="X45" s="8"/>
      <c r="Y45" s="8"/>
    </row>
    <row r="46" spans="1:25" s="10" customFormat="1" ht="18">
      <c r="A46" s="112">
        <v>42</v>
      </c>
      <c r="B46" s="179" t="s">
        <v>6</v>
      </c>
      <c r="C46" s="128">
        <v>39416</v>
      </c>
      <c r="D46" s="171" t="s">
        <v>31</v>
      </c>
      <c r="E46" s="180" t="s">
        <v>16</v>
      </c>
      <c r="F46" s="181">
        <v>36</v>
      </c>
      <c r="G46" s="181">
        <v>1</v>
      </c>
      <c r="H46" s="181">
        <v>7</v>
      </c>
      <c r="I46" s="131">
        <v>25</v>
      </c>
      <c r="J46" s="132">
        <v>5</v>
      </c>
      <c r="K46" s="131">
        <v>25</v>
      </c>
      <c r="L46" s="132">
        <v>5</v>
      </c>
      <c r="M46" s="131">
        <v>20</v>
      </c>
      <c r="N46" s="132">
        <v>4</v>
      </c>
      <c r="O46" s="131">
        <f>SUM(I46+K46+M46)</f>
        <v>70</v>
      </c>
      <c r="P46" s="132">
        <f>J46+L46+N46</f>
        <v>14</v>
      </c>
      <c r="Q46" s="132">
        <f>+P46/G46</f>
        <v>14</v>
      </c>
      <c r="R46" s="135">
        <f t="shared" si="2"/>
        <v>5</v>
      </c>
      <c r="S46" s="131"/>
      <c r="T46" s="136">
        <f t="shared" si="0"/>
      </c>
      <c r="U46" s="131">
        <v>258827</v>
      </c>
      <c r="V46" s="132">
        <v>27591</v>
      </c>
      <c r="W46" s="160">
        <f>U46/V46</f>
        <v>9.38084882751622</v>
      </c>
      <c r="X46" s="8"/>
      <c r="Y46" s="8"/>
    </row>
    <row r="47" spans="1:25" s="10" customFormat="1" ht="18">
      <c r="A47" s="112">
        <v>43</v>
      </c>
      <c r="B47" s="178" t="s">
        <v>8</v>
      </c>
      <c r="C47" s="128">
        <v>39416</v>
      </c>
      <c r="D47" s="171" t="s">
        <v>36</v>
      </c>
      <c r="E47" s="172" t="s">
        <v>37</v>
      </c>
      <c r="F47" s="130">
        <v>4</v>
      </c>
      <c r="G47" s="130">
        <v>1</v>
      </c>
      <c r="H47" s="130">
        <v>7</v>
      </c>
      <c r="I47" s="147">
        <v>12</v>
      </c>
      <c r="J47" s="148">
        <v>2</v>
      </c>
      <c r="K47" s="147">
        <v>40</v>
      </c>
      <c r="L47" s="148">
        <v>6</v>
      </c>
      <c r="M47" s="147">
        <v>10</v>
      </c>
      <c r="N47" s="148">
        <v>2</v>
      </c>
      <c r="O47" s="170">
        <f>I47+K47+M47</f>
        <v>62</v>
      </c>
      <c r="P47" s="203">
        <f>J47+L47+N47</f>
        <v>10</v>
      </c>
      <c r="Q47" s="132">
        <f>+P47/G47</f>
        <v>10</v>
      </c>
      <c r="R47" s="135">
        <f t="shared" si="2"/>
        <v>6.2</v>
      </c>
      <c r="S47" s="131">
        <v>2036</v>
      </c>
      <c r="T47" s="136">
        <f t="shared" si="0"/>
        <v>-0.9695481335952849</v>
      </c>
      <c r="U47" s="168">
        <v>43231</v>
      </c>
      <c r="V47" s="159">
        <v>4614</v>
      </c>
      <c r="W47" s="160">
        <f>U47/V47</f>
        <v>9.369527524924145</v>
      </c>
      <c r="X47" s="8"/>
      <c r="Y47" s="8"/>
    </row>
    <row r="48" spans="1:25" s="10" customFormat="1" ht="18.75" thickBot="1">
      <c r="A48" s="112">
        <v>44</v>
      </c>
      <c r="B48" s="183" t="s">
        <v>35</v>
      </c>
      <c r="C48" s="184">
        <v>39339</v>
      </c>
      <c r="D48" s="185" t="s">
        <v>32</v>
      </c>
      <c r="E48" s="185" t="s">
        <v>28</v>
      </c>
      <c r="F48" s="186">
        <v>79</v>
      </c>
      <c r="G48" s="187">
        <v>2</v>
      </c>
      <c r="H48" s="187">
        <v>18</v>
      </c>
      <c r="I48" s="188">
        <v>0</v>
      </c>
      <c r="J48" s="189">
        <v>0</v>
      </c>
      <c r="K48" s="188">
        <v>24</v>
      </c>
      <c r="L48" s="189">
        <v>3</v>
      </c>
      <c r="M48" s="188">
        <v>0</v>
      </c>
      <c r="N48" s="189">
        <v>0</v>
      </c>
      <c r="O48" s="188">
        <f>+M48+K48+I48</f>
        <v>24</v>
      </c>
      <c r="P48" s="189">
        <f>N48+L48+J48</f>
        <v>3</v>
      </c>
      <c r="Q48" s="189">
        <f>P48/G48</f>
        <v>1.5</v>
      </c>
      <c r="R48" s="190">
        <f>O48/P48</f>
        <v>8</v>
      </c>
      <c r="S48" s="188">
        <v>58</v>
      </c>
      <c r="T48" s="191">
        <f t="shared" si="0"/>
        <v>-0.5862068965517241</v>
      </c>
      <c r="U48" s="188">
        <v>307923</v>
      </c>
      <c r="V48" s="189">
        <v>48552</v>
      </c>
      <c r="W48" s="192">
        <f>+U48/V48</f>
        <v>6.342128027681661</v>
      </c>
      <c r="X48" s="8"/>
      <c r="Y48" s="8"/>
    </row>
    <row r="49" spans="1:28" s="92" customFormat="1" ht="15">
      <c r="A49" s="61"/>
      <c r="B49" s="256" t="s">
        <v>14</v>
      </c>
      <c r="C49" s="257"/>
      <c r="D49" s="258"/>
      <c r="E49" s="258"/>
      <c r="F49" s="221">
        <f>SUM(F5:F48)</f>
        <v>3035</v>
      </c>
      <c r="G49" s="221">
        <f>SUM(G5:G48)</f>
        <v>1747</v>
      </c>
      <c r="H49" s="222"/>
      <c r="I49" s="223"/>
      <c r="J49" s="224"/>
      <c r="K49" s="223"/>
      <c r="L49" s="224"/>
      <c r="M49" s="223"/>
      <c r="N49" s="224"/>
      <c r="O49" s="223">
        <f>SUM(O5:O48)</f>
        <v>5039803.97</v>
      </c>
      <c r="P49" s="224">
        <f>SUM(P5:P48)</f>
        <v>614628</v>
      </c>
      <c r="Q49" s="224">
        <f>O49/G49</f>
        <v>2884.8334115626785</v>
      </c>
      <c r="R49" s="225">
        <f>O49/P49</f>
        <v>8.199763059932186</v>
      </c>
      <c r="S49" s="223"/>
      <c r="T49" s="226"/>
      <c r="U49" s="223"/>
      <c r="V49" s="224"/>
      <c r="W49" s="225"/>
      <c r="AB49" s="92" t="s">
        <v>22</v>
      </c>
    </row>
    <row r="50" spans="1:24" s="51" customFormat="1" ht="18">
      <c r="A50" s="40"/>
      <c r="B50" s="64"/>
      <c r="C50" s="62"/>
      <c r="F50" s="80"/>
      <c r="G50" s="42"/>
      <c r="H50" s="41"/>
      <c r="I50" s="67"/>
      <c r="J50" s="45"/>
      <c r="K50" s="67"/>
      <c r="L50" s="45"/>
      <c r="M50" s="67"/>
      <c r="N50" s="45"/>
      <c r="O50" s="67"/>
      <c r="P50" s="45"/>
      <c r="Q50" s="45"/>
      <c r="R50" s="46"/>
      <c r="S50" s="73"/>
      <c r="T50" s="48"/>
      <c r="U50" s="73"/>
      <c r="V50" s="45"/>
      <c r="W50" s="46"/>
      <c r="X50" s="50"/>
    </row>
    <row r="51" spans="1:24" s="9" customFormat="1" ht="18">
      <c r="A51" s="93"/>
      <c r="B51" s="65"/>
      <c r="C51" s="99"/>
      <c r="D51" s="254"/>
      <c r="E51" s="255"/>
      <c r="F51" s="255"/>
      <c r="G51" s="255"/>
      <c r="H51" s="94"/>
      <c r="I51" s="95"/>
      <c r="J51" s="96"/>
      <c r="K51" s="95"/>
      <c r="L51" s="96"/>
      <c r="M51" s="95"/>
      <c r="N51" s="96"/>
      <c r="O51" s="70"/>
      <c r="P51" s="97"/>
      <c r="Q51" s="96"/>
      <c r="R51" s="98"/>
      <c r="S51" s="262" t="s">
        <v>29</v>
      </c>
      <c r="T51" s="262"/>
      <c r="U51" s="262"/>
      <c r="V51" s="262"/>
      <c r="W51" s="262"/>
      <c r="X51" s="8"/>
    </row>
    <row r="52" spans="1:24" s="9" customFormat="1" ht="18">
      <c r="A52" s="93"/>
      <c r="B52" s="65"/>
      <c r="C52" s="99"/>
      <c r="D52" s="82"/>
      <c r="E52" s="83"/>
      <c r="F52" s="79"/>
      <c r="G52" s="79"/>
      <c r="H52" s="94"/>
      <c r="I52" s="95"/>
      <c r="J52" s="96"/>
      <c r="K52" s="95"/>
      <c r="L52" s="96"/>
      <c r="M52" s="95"/>
      <c r="N52" s="96"/>
      <c r="O52" s="70"/>
      <c r="P52" s="97"/>
      <c r="Q52" s="96"/>
      <c r="R52" s="98"/>
      <c r="S52" s="262"/>
      <c r="T52" s="262"/>
      <c r="U52" s="262"/>
      <c r="V52" s="262"/>
      <c r="W52" s="262"/>
      <c r="X52" s="8"/>
    </row>
    <row r="53" spans="1:24" s="9" customFormat="1" ht="18">
      <c r="A53" s="93"/>
      <c r="B53" s="65"/>
      <c r="C53" s="99"/>
      <c r="F53" s="94"/>
      <c r="G53" s="94"/>
      <c r="H53" s="94"/>
      <c r="I53" s="95"/>
      <c r="J53" s="96"/>
      <c r="K53" s="95"/>
      <c r="L53" s="96"/>
      <c r="M53" s="95"/>
      <c r="N53" s="96"/>
      <c r="O53" s="70"/>
      <c r="P53" s="97"/>
      <c r="Q53" s="96"/>
      <c r="R53" s="98"/>
      <c r="S53" s="262"/>
      <c r="T53" s="262"/>
      <c r="U53" s="262"/>
      <c r="V53" s="262"/>
      <c r="W53" s="262"/>
      <c r="X53" s="8"/>
    </row>
    <row r="54" spans="1:24" s="9" customFormat="1" ht="18">
      <c r="A54" s="93"/>
      <c r="B54" s="65"/>
      <c r="C54" s="99"/>
      <c r="F54" s="94"/>
      <c r="G54" s="94"/>
      <c r="H54" s="94"/>
      <c r="I54" s="95"/>
      <c r="J54" s="96"/>
      <c r="K54" s="95"/>
      <c r="L54" s="96"/>
      <c r="M54" s="95"/>
      <c r="N54" s="96"/>
      <c r="O54" s="70"/>
      <c r="P54" s="259" t="s">
        <v>10</v>
      </c>
      <c r="Q54" s="260"/>
      <c r="R54" s="260"/>
      <c r="S54" s="260"/>
      <c r="T54" s="260"/>
      <c r="U54" s="260"/>
      <c r="V54" s="260"/>
      <c r="W54" s="260"/>
      <c r="X54" s="8"/>
    </row>
    <row r="55" spans="1:24" s="9" customFormat="1" ht="18">
      <c r="A55" s="93"/>
      <c r="B55" s="65"/>
      <c r="C55" s="99"/>
      <c r="F55" s="94"/>
      <c r="G55" s="94"/>
      <c r="H55" s="94"/>
      <c r="I55" s="95"/>
      <c r="J55" s="96"/>
      <c r="K55" s="95"/>
      <c r="L55" s="96"/>
      <c r="M55" s="95"/>
      <c r="N55" s="96"/>
      <c r="O55" s="70"/>
      <c r="P55" s="260"/>
      <c r="Q55" s="260"/>
      <c r="R55" s="260"/>
      <c r="S55" s="260"/>
      <c r="T55" s="260"/>
      <c r="U55" s="260"/>
      <c r="V55" s="260"/>
      <c r="W55" s="260"/>
      <c r="X55" s="8"/>
    </row>
    <row r="56" spans="1:24" s="9" customFormat="1" ht="18">
      <c r="A56" s="93"/>
      <c r="B56" s="65"/>
      <c r="C56" s="99"/>
      <c r="F56" s="94"/>
      <c r="G56" s="94"/>
      <c r="H56" s="94"/>
      <c r="I56" s="95"/>
      <c r="J56" s="96"/>
      <c r="K56" s="95"/>
      <c r="L56" s="96"/>
      <c r="M56" s="95"/>
      <c r="N56" s="96"/>
      <c r="O56" s="70"/>
      <c r="P56" s="260"/>
      <c r="Q56" s="260"/>
      <c r="R56" s="260"/>
      <c r="S56" s="260"/>
      <c r="T56" s="260"/>
      <c r="U56" s="260"/>
      <c r="V56" s="260"/>
      <c r="W56" s="260"/>
      <c r="X56" s="8"/>
    </row>
    <row r="57" spans="1:24" s="9" customFormat="1" ht="18">
      <c r="A57" s="93"/>
      <c r="B57" s="65"/>
      <c r="C57" s="99"/>
      <c r="F57" s="94"/>
      <c r="G57" s="94"/>
      <c r="H57" s="94"/>
      <c r="I57" s="95"/>
      <c r="J57" s="96"/>
      <c r="K57" s="95"/>
      <c r="L57" s="96"/>
      <c r="M57" s="95"/>
      <c r="N57" s="96"/>
      <c r="O57" s="70"/>
      <c r="P57" s="260"/>
      <c r="Q57" s="260"/>
      <c r="R57" s="260"/>
      <c r="S57" s="260"/>
      <c r="T57" s="260"/>
      <c r="U57" s="260"/>
      <c r="V57" s="260"/>
      <c r="W57" s="260"/>
      <c r="X57" s="8"/>
    </row>
    <row r="58" spans="1:24" s="9" customFormat="1" ht="18">
      <c r="A58" s="93"/>
      <c r="B58" s="65"/>
      <c r="C58" s="99"/>
      <c r="F58" s="94"/>
      <c r="G58" s="94"/>
      <c r="H58" s="94"/>
      <c r="I58" s="95"/>
      <c r="J58" s="96"/>
      <c r="K58" s="95"/>
      <c r="L58" s="96"/>
      <c r="M58" s="95"/>
      <c r="N58" s="96"/>
      <c r="O58" s="70"/>
      <c r="P58" s="260"/>
      <c r="Q58" s="260"/>
      <c r="R58" s="260"/>
      <c r="S58" s="260"/>
      <c r="T58" s="260"/>
      <c r="U58" s="260"/>
      <c r="V58" s="260"/>
      <c r="W58" s="260"/>
      <c r="X58" s="8"/>
    </row>
    <row r="59" spans="1:24" s="9" customFormat="1" ht="18">
      <c r="A59" s="93"/>
      <c r="B59" s="65"/>
      <c r="C59" s="99"/>
      <c r="F59" s="94"/>
      <c r="G59" s="100"/>
      <c r="H59" s="100"/>
      <c r="I59" s="101"/>
      <c r="J59" s="102"/>
      <c r="K59" s="101"/>
      <c r="L59" s="102"/>
      <c r="M59" s="101"/>
      <c r="N59" s="102"/>
      <c r="O59" s="70"/>
      <c r="P59" s="260"/>
      <c r="Q59" s="260"/>
      <c r="R59" s="260"/>
      <c r="S59" s="260"/>
      <c r="T59" s="260"/>
      <c r="U59" s="260"/>
      <c r="V59" s="260"/>
      <c r="W59" s="260"/>
      <c r="X59" s="8"/>
    </row>
    <row r="60" spans="1:24" s="9" customFormat="1" ht="18">
      <c r="A60" s="93"/>
      <c r="B60" s="65"/>
      <c r="C60" s="99"/>
      <c r="F60" s="94"/>
      <c r="G60" s="100"/>
      <c r="H60" s="100"/>
      <c r="I60" s="101"/>
      <c r="J60" s="102"/>
      <c r="K60" s="101"/>
      <c r="L60" s="102"/>
      <c r="M60" s="101"/>
      <c r="N60" s="102"/>
      <c r="O60" s="70"/>
      <c r="P60" s="261" t="s">
        <v>12</v>
      </c>
      <c r="Q60" s="260"/>
      <c r="R60" s="260"/>
      <c r="S60" s="260"/>
      <c r="T60" s="260"/>
      <c r="U60" s="260"/>
      <c r="V60" s="260"/>
      <c r="W60" s="260"/>
      <c r="X60" s="8"/>
    </row>
    <row r="61" spans="1:24" s="9" customFormat="1" ht="18">
      <c r="A61" s="93"/>
      <c r="B61" s="65"/>
      <c r="C61" s="99"/>
      <c r="F61" s="94"/>
      <c r="G61" s="100"/>
      <c r="H61" s="100"/>
      <c r="I61" s="101"/>
      <c r="J61" s="102"/>
      <c r="K61" s="101"/>
      <c r="L61" s="102"/>
      <c r="M61" s="101"/>
      <c r="N61" s="102"/>
      <c r="O61" s="70"/>
      <c r="P61" s="260"/>
      <c r="Q61" s="260"/>
      <c r="R61" s="260"/>
      <c r="S61" s="260"/>
      <c r="T61" s="260"/>
      <c r="U61" s="260"/>
      <c r="V61" s="260"/>
      <c r="W61" s="260"/>
      <c r="X61" s="8"/>
    </row>
    <row r="62" spans="1:24" s="9" customFormat="1" ht="18">
      <c r="A62" s="93"/>
      <c r="B62" s="65"/>
      <c r="C62" s="99"/>
      <c r="F62" s="94"/>
      <c r="G62" s="100"/>
      <c r="H62" s="100"/>
      <c r="I62" s="101"/>
      <c r="J62" s="102"/>
      <c r="K62" s="101"/>
      <c r="L62" s="102"/>
      <c r="M62" s="101"/>
      <c r="N62" s="102"/>
      <c r="O62" s="70"/>
      <c r="P62" s="260"/>
      <c r="Q62" s="260"/>
      <c r="R62" s="260"/>
      <c r="S62" s="260"/>
      <c r="T62" s="260"/>
      <c r="U62" s="260"/>
      <c r="V62" s="260"/>
      <c r="W62" s="260"/>
      <c r="X62" s="8"/>
    </row>
    <row r="63" spans="1:24" s="9" customFormat="1" ht="18">
      <c r="A63" s="93"/>
      <c r="B63" s="65"/>
      <c r="C63" s="99"/>
      <c r="F63" s="94"/>
      <c r="G63" s="100"/>
      <c r="H63" s="100"/>
      <c r="I63" s="101"/>
      <c r="J63" s="102"/>
      <c r="K63" s="101"/>
      <c r="L63" s="102"/>
      <c r="M63" s="101"/>
      <c r="N63" s="102"/>
      <c r="O63" s="70"/>
      <c r="P63" s="260"/>
      <c r="Q63" s="260"/>
      <c r="R63" s="260"/>
      <c r="S63" s="260"/>
      <c r="T63" s="260"/>
      <c r="U63" s="260"/>
      <c r="V63" s="260"/>
      <c r="W63" s="260"/>
      <c r="X63" s="8"/>
    </row>
    <row r="64" spans="1:24" s="9" customFormat="1" ht="18">
      <c r="A64" s="93"/>
      <c r="B64" s="65"/>
      <c r="C64" s="99"/>
      <c r="F64" s="94"/>
      <c r="G64" s="100"/>
      <c r="H64" s="100"/>
      <c r="I64" s="101"/>
      <c r="J64" s="102"/>
      <c r="K64" s="101"/>
      <c r="L64" s="102"/>
      <c r="M64" s="101"/>
      <c r="N64" s="102"/>
      <c r="O64" s="70"/>
      <c r="P64" s="260"/>
      <c r="Q64" s="260"/>
      <c r="R64" s="260"/>
      <c r="S64" s="260"/>
      <c r="T64" s="260"/>
      <c r="U64" s="260"/>
      <c r="V64" s="260"/>
      <c r="W64" s="260"/>
      <c r="X64" s="8"/>
    </row>
    <row r="65" spans="16:23" ht="18">
      <c r="P65" s="260"/>
      <c r="Q65" s="260"/>
      <c r="R65" s="260"/>
      <c r="S65" s="260"/>
      <c r="T65" s="260"/>
      <c r="U65" s="260"/>
      <c r="V65" s="260"/>
      <c r="W65" s="260"/>
    </row>
    <row r="66" spans="16:23" ht="18">
      <c r="P66" s="260"/>
      <c r="Q66" s="260"/>
      <c r="R66" s="260"/>
      <c r="S66" s="260"/>
      <c r="T66" s="260"/>
      <c r="U66" s="260"/>
      <c r="V66" s="260"/>
      <c r="W66" s="260"/>
    </row>
  </sheetData>
  <sheetProtection/>
  <mergeCells count="19">
    <mergeCell ref="U3:W3"/>
    <mergeCell ref="B3:B4"/>
    <mergeCell ref="C3:C4"/>
    <mergeCell ref="E3:E4"/>
    <mergeCell ref="H3:H4"/>
    <mergeCell ref="D3:D4"/>
    <mergeCell ref="M3:N3"/>
    <mergeCell ref="K3:L3"/>
    <mergeCell ref="O3:R3"/>
    <mergeCell ref="D51:G51"/>
    <mergeCell ref="B49:E49"/>
    <mergeCell ref="P54:W59"/>
    <mergeCell ref="P60:W66"/>
    <mergeCell ref="S51:W53"/>
    <mergeCell ref="A2:W2"/>
    <mergeCell ref="S3:T3"/>
    <mergeCell ref="F3:F4"/>
    <mergeCell ref="I3:J3"/>
    <mergeCell ref="G3:G4"/>
  </mergeCells>
  <printOptions/>
  <pageMargins left="0.3" right="0.13" top="1" bottom="1" header="0.5" footer="0.5"/>
  <pageSetup orientation="portrait" paperSize="9" scale="35" r:id="rId2"/>
  <ignoredErrors>
    <ignoredError sqref="X6:X7 X20:X31 X35:X36" unlockedFormula="1"/>
    <ignoredError sqref="X19 X32:X34 X8:X12 W41:W44" formula="1" unlockedFormula="1"/>
    <ignoredError sqref="O15:P38 S15:S38 Q39:R40 S39:S40 O39:P40 Q15:R38 Q12:R14 P14 Q10:R11 W12:W40 W45:W47" 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10" zoomScaleNormal="110" zoomScalePageLayoutView="0" workbookViewId="0" topLeftCell="A1">
      <selection activeCell="B3" sqref="B3:B4"/>
    </sheetView>
  </sheetViews>
  <sheetFormatPr defaultColWidth="39.8515625" defaultRowHeight="12.75"/>
  <cols>
    <col min="1" max="1" width="4.57421875" style="30" bestFit="1" customWidth="1"/>
    <col min="2" max="2" width="46.00390625" style="3" customWidth="1"/>
    <col min="3" max="3" width="9.421875" style="5" customWidth="1"/>
    <col min="4" max="4" width="14.421875" style="3" bestFit="1" customWidth="1"/>
    <col min="5" max="5" width="18.140625" style="4" hidden="1" customWidth="1"/>
    <col min="6" max="6" width="6.28125" style="5" hidden="1" customWidth="1"/>
    <col min="7" max="7" width="8.57421875" style="5" bestFit="1" customWidth="1"/>
    <col min="8" max="8" width="10.421875" style="5" customWidth="1"/>
    <col min="9" max="9" width="11.00390625" style="12" hidden="1" customWidth="1"/>
    <col min="10" max="10" width="7.421875" style="3" hidden="1" customWidth="1"/>
    <col min="11" max="11" width="11.00390625" style="12" hidden="1" customWidth="1"/>
    <col min="12" max="12" width="8.00390625" style="3" hidden="1" customWidth="1"/>
    <col min="13" max="13" width="12.140625" style="12" hidden="1" customWidth="1"/>
    <col min="14" max="14" width="8.00390625" style="3" hidden="1" customWidth="1"/>
    <col min="15" max="15" width="14.57421875" style="14" bestFit="1" customWidth="1"/>
    <col min="16" max="16" width="10.140625" style="3" bestFit="1" customWidth="1"/>
    <col min="17" max="17" width="10.7109375" style="3" hidden="1" customWidth="1"/>
    <col min="18" max="18" width="7.7109375" style="16" hidden="1" customWidth="1"/>
    <col min="19" max="19" width="12.140625" style="15" hidden="1" customWidth="1"/>
    <col min="20" max="20" width="10.28125" style="3" hidden="1" customWidth="1"/>
    <col min="21" max="21" width="15.57421875" style="12" bestFit="1" customWidth="1"/>
    <col min="22" max="22" width="12.28125" style="13" bestFit="1" customWidth="1"/>
    <col min="23" max="23" width="7.421875" style="16" bestFit="1"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9" customHeight="1">
      <c r="A1" s="28"/>
      <c r="B1" s="27"/>
      <c r="C1" s="26"/>
      <c r="D1" s="25"/>
      <c r="E1" s="25"/>
      <c r="F1" s="24"/>
      <c r="G1" s="24"/>
      <c r="H1" s="24"/>
      <c r="I1" s="23"/>
      <c r="J1" s="22"/>
      <c r="K1" s="21"/>
      <c r="L1" s="20"/>
      <c r="M1" s="19"/>
      <c r="N1" s="18"/>
      <c r="O1" s="17"/>
    </row>
    <row r="2" spans="1:23" s="2" customFormat="1" ht="27.75" thickBot="1">
      <c r="A2" s="275" t="s">
        <v>13</v>
      </c>
      <c r="B2" s="276"/>
      <c r="C2" s="276"/>
      <c r="D2" s="276"/>
      <c r="E2" s="276"/>
      <c r="F2" s="276"/>
      <c r="G2" s="276"/>
      <c r="H2" s="276"/>
      <c r="I2" s="276"/>
      <c r="J2" s="276"/>
      <c r="K2" s="276"/>
      <c r="L2" s="276"/>
      <c r="M2" s="276"/>
      <c r="N2" s="276"/>
      <c r="O2" s="276"/>
      <c r="P2" s="276"/>
      <c r="Q2" s="276"/>
      <c r="R2" s="276"/>
      <c r="S2" s="276"/>
      <c r="T2" s="276"/>
      <c r="U2" s="276"/>
      <c r="V2" s="276"/>
      <c r="W2" s="276"/>
    </row>
    <row r="3" spans="1:23" s="29" customFormat="1" ht="16.5" customHeight="1">
      <c r="A3" s="31"/>
      <c r="B3" s="277" t="s">
        <v>18</v>
      </c>
      <c r="C3" s="279" t="s">
        <v>49</v>
      </c>
      <c r="D3" s="266" t="s">
        <v>40</v>
      </c>
      <c r="E3" s="266" t="s">
        <v>30</v>
      </c>
      <c r="F3" s="266" t="s">
        <v>50</v>
      </c>
      <c r="G3" s="266" t="s">
        <v>51</v>
      </c>
      <c r="H3" s="266" t="s">
        <v>52</v>
      </c>
      <c r="I3" s="265" t="s">
        <v>41</v>
      </c>
      <c r="J3" s="265"/>
      <c r="K3" s="265" t="s">
        <v>42</v>
      </c>
      <c r="L3" s="265"/>
      <c r="M3" s="265" t="s">
        <v>43</v>
      </c>
      <c r="N3" s="265"/>
      <c r="O3" s="268" t="s">
        <v>53</v>
      </c>
      <c r="P3" s="268"/>
      <c r="Q3" s="268"/>
      <c r="R3" s="268"/>
      <c r="S3" s="265" t="s">
        <v>39</v>
      </c>
      <c r="T3" s="265"/>
      <c r="U3" s="268" t="s">
        <v>19</v>
      </c>
      <c r="V3" s="268"/>
      <c r="W3" s="269"/>
    </row>
    <row r="4" spans="1:23" s="29" customFormat="1" ht="37.5" customHeight="1" thickBot="1">
      <c r="A4" s="55"/>
      <c r="B4" s="278"/>
      <c r="C4" s="280"/>
      <c r="D4" s="274"/>
      <c r="E4" s="274"/>
      <c r="F4" s="267"/>
      <c r="G4" s="267"/>
      <c r="H4" s="267"/>
      <c r="I4" s="66" t="s">
        <v>48</v>
      </c>
      <c r="J4" s="58" t="s">
        <v>45</v>
      </c>
      <c r="K4" s="66" t="s">
        <v>48</v>
      </c>
      <c r="L4" s="58" t="s">
        <v>45</v>
      </c>
      <c r="M4" s="66" t="s">
        <v>48</v>
      </c>
      <c r="N4" s="58" t="s">
        <v>45</v>
      </c>
      <c r="O4" s="69" t="s">
        <v>48</v>
      </c>
      <c r="P4" s="75" t="s">
        <v>45</v>
      </c>
      <c r="Q4" s="75" t="s">
        <v>20</v>
      </c>
      <c r="R4" s="57" t="s">
        <v>21</v>
      </c>
      <c r="S4" s="66" t="s">
        <v>48</v>
      </c>
      <c r="T4" s="56" t="s">
        <v>44</v>
      </c>
      <c r="U4" s="66" t="s">
        <v>48</v>
      </c>
      <c r="V4" s="58" t="s">
        <v>45</v>
      </c>
      <c r="W4" s="59" t="s">
        <v>21</v>
      </c>
    </row>
    <row r="5" spans="1:24" s="6" customFormat="1" ht="15.75" customHeight="1">
      <c r="A5" s="111">
        <v>1</v>
      </c>
      <c r="B5" s="248" t="s">
        <v>98</v>
      </c>
      <c r="C5" s="249">
        <v>39458</v>
      </c>
      <c r="D5" s="250" t="s">
        <v>99</v>
      </c>
      <c r="E5" s="250" t="s">
        <v>100</v>
      </c>
      <c r="F5" s="251">
        <v>213</v>
      </c>
      <c r="G5" s="251">
        <v>213</v>
      </c>
      <c r="H5" s="251">
        <v>1</v>
      </c>
      <c r="I5" s="252">
        <v>507163</v>
      </c>
      <c r="J5" s="253">
        <f>29233+37499</f>
        <v>66732</v>
      </c>
      <c r="K5" s="252">
        <v>609921</v>
      </c>
      <c r="L5" s="253">
        <f>58195+20000</f>
        <v>78195</v>
      </c>
      <c r="M5" s="252">
        <f>421910.5+195000</f>
        <v>616910.5</v>
      </c>
      <c r="N5" s="253">
        <f>54916+25000</f>
        <v>79916</v>
      </c>
      <c r="O5" s="252">
        <f>SUM(I5+K5+M5)</f>
        <v>1733994.5</v>
      </c>
      <c r="P5" s="253">
        <f>SUM(J5+L5+N5)</f>
        <v>224843</v>
      </c>
      <c r="Q5" s="126">
        <f>+P5/G5</f>
        <v>1055.6009389671362</v>
      </c>
      <c r="R5" s="204">
        <f>+O5/P5</f>
        <v>7.71202350084281</v>
      </c>
      <c r="S5" s="252">
        <v>439975</v>
      </c>
      <c r="T5" s="205">
        <f aca="true" t="shared" si="0" ref="T5:T24">IF(S5&lt;&gt;0,-(S5-O5)/S5,"")</f>
        <v>2.941120518211262</v>
      </c>
      <c r="U5" s="252">
        <v>1733994.5</v>
      </c>
      <c r="V5" s="253">
        <v>224843</v>
      </c>
      <c r="W5" s="206">
        <f>+U5/V5</f>
        <v>7.71202350084281</v>
      </c>
      <c r="X5" s="29"/>
    </row>
    <row r="6" spans="1:24" s="6" customFormat="1" ht="16.5" customHeight="1">
      <c r="A6" s="111">
        <v>2</v>
      </c>
      <c r="B6" s="207" t="s">
        <v>90</v>
      </c>
      <c r="C6" s="208">
        <v>39458</v>
      </c>
      <c r="D6" s="220" t="s">
        <v>54</v>
      </c>
      <c r="E6" s="220" t="s">
        <v>91</v>
      </c>
      <c r="F6" s="209">
        <v>233</v>
      </c>
      <c r="G6" s="209">
        <v>350</v>
      </c>
      <c r="H6" s="209">
        <v>1</v>
      </c>
      <c r="I6" s="133">
        <v>280841</v>
      </c>
      <c r="J6" s="134">
        <v>33326</v>
      </c>
      <c r="K6" s="133">
        <v>554808</v>
      </c>
      <c r="L6" s="134">
        <v>67610</v>
      </c>
      <c r="M6" s="133">
        <v>627798</v>
      </c>
      <c r="N6" s="134">
        <v>76360</v>
      </c>
      <c r="O6" s="133">
        <f aca="true" t="shared" si="1" ref="O6:P8">+M6+K6+I6</f>
        <v>1463447</v>
      </c>
      <c r="P6" s="134">
        <f t="shared" si="1"/>
        <v>177296</v>
      </c>
      <c r="Q6" s="134">
        <f>+P6/G6</f>
        <v>506.56</v>
      </c>
      <c r="R6" s="210">
        <f>+O6/P6</f>
        <v>8.254258415305477</v>
      </c>
      <c r="S6" s="133"/>
      <c r="T6" s="211">
        <f t="shared" si="0"/>
      </c>
      <c r="U6" s="133">
        <f>+O6+250633</f>
        <v>1714080</v>
      </c>
      <c r="V6" s="134">
        <f>+P6+38852</f>
        <v>216148</v>
      </c>
      <c r="W6" s="212">
        <f>+U6/V6</f>
        <v>7.930121953476322</v>
      </c>
      <c r="X6" s="29"/>
    </row>
    <row r="7" spans="1:24" s="6" customFormat="1" ht="15.75" customHeight="1">
      <c r="A7" s="122">
        <v>3</v>
      </c>
      <c r="B7" s="213" t="s">
        <v>56</v>
      </c>
      <c r="C7" s="214">
        <v>39430</v>
      </c>
      <c r="D7" s="215" t="s">
        <v>54</v>
      </c>
      <c r="E7" s="215" t="s">
        <v>33</v>
      </c>
      <c r="F7" s="216">
        <v>242</v>
      </c>
      <c r="G7" s="216">
        <v>275</v>
      </c>
      <c r="H7" s="216">
        <v>5</v>
      </c>
      <c r="I7" s="138">
        <v>108770</v>
      </c>
      <c r="J7" s="139">
        <v>13893</v>
      </c>
      <c r="K7" s="138">
        <v>203877</v>
      </c>
      <c r="L7" s="139">
        <v>24838</v>
      </c>
      <c r="M7" s="138">
        <v>230055</v>
      </c>
      <c r="N7" s="139">
        <v>27692</v>
      </c>
      <c r="O7" s="138">
        <f t="shared" si="1"/>
        <v>542702</v>
      </c>
      <c r="P7" s="139">
        <f t="shared" si="1"/>
        <v>66423</v>
      </c>
      <c r="Q7" s="139">
        <f>+P7/G7</f>
        <v>241.5381818181818</v>
      </c>
      <c r="R7" s="217">
        <f>+O7/P7</f>
        <v>8.170392785631483</v>
      </c>
      <c r="S7" s="138">
        <v>882703</v>
      </c>
      <c r="T7" s="218">
        <f t="shared" si="0"/>
        <v>-0.3851816522658244</v>
      </c>
      <c r="U7" s="138">
        <v>13611011</v>
      </c>
      <c r="V7" s="139">
        <v>1742220</v>
      </c>
      <c r="W7" s="219">
        <f>+U7/V7</f>
        <v>7.812452503128193</v>
      </c>
      <c r="X7" s="7"/>
    </row>
    <row r="8" spans="1:25" s="9" customFormat="1" ht="15.75" customHeight="1">
      <c r="A8" s="121">
        <v>4</v>
      </c>
      <c r="B8" s="227" t="s">
        <v>73</v>
      </c>
      <c r="C8" s="229">
        <v>39431</v>
      </c>
      <c r="D8" s="230" t="s">
        <v>54</v>
      </c>
      <c r="E8" s="231" t="s">
        <v>74</v>
      </c>
      <c r="F8" s="232">
        <v>137</v>
      </c>
      <c r="G8" s="232">
        <v>150</v>
      </c>
      <c r="H8" s="232">
        <v>2</v>
      </c>
      <c r="I8" s="233">
        <v>97559</v>
      </c>
      <c r="J8" s="234">
        <v>9968</v>
      </c>
      <c r="K8" s="233">
        <v>168345</v>
      </c>
      <c r="L8" s="234">
        <v>17343</v>
      </c>
      <c r="M8" s="233">
        <v>161094</v>
      </c>
      <c r="N8" s="234">
        <v>16884</v>
      </c>
      <c r="O8" s="233">
        <f t="shared" si="1"/>
        <v>426998</v>
      </c>
      <c r="P8" s="234">
        <f t="shared" si="1"/>
        <v>44195</v>
      </c>
      <c r="Q8" s="234">
        <f>+P8/G8</f>
        <v>294.6333333333333</v>
      </c>
      <c r="R8" s="236">
        <f>+O8/P8</f>
        <v>9.661681185654485</v>
      </c>
      <c r="S8" s="233">
        <v>981472</v>
      </c>
      <c r="T8" s="141">
        <f t="shared" si="0"/>
        <v>-0.5649412311303837</v>
      </c>
      <c r="U8" s="233">
        <v>1824064</v>
      </c>
      <c r="V8" s="234">
        <v>203002</v>
      </c>
      <c r="W8" s="237">
        <f>+U8/V8</f>
        <v>8.985448419227398</v>
      </c>
      <c r="X8" s="7"/>
      <c r="Y8" s="8"/>
    </row>
    <row r="9" spans="1:24" s="10" customFormat="1" ht="15.75" customHeight="1">
      <c r="A9" s="111">
        <v>5</v>
      </c>
      <c r="B9" s="228" t="s">
        <v>101</v>
      </c>
      <c r="C9" s="124">
        <v>39437</v>
      </c>
      <c r="D9" s="123" t="s">
        <v>99</v>
      </c>
      <c r="E9" s="123" t="s">
        <v>102</v>
      </c>
      <c r="F9" s="125">
        <v>156</v>
      </c>
      <c r="G9" s="125">
        <v>155</v>
      </c>
      <c r="H9" s="125">
        <v>4</v>
      </c>
      <c r="I9" s="193">
        <v>39906.5</v>
      </c>
      <c r="J9" s="201">
        <v>5399</v>
      </c>
      <c r="K9" s="193">
        <v>80902.5</v>
      </c>
      <c r="L9" s="201">
        <v>10212</v>
      </c>
      <c r="M9" s="193">
        <v>97492.5</v>
      </c>
      <c r="N9" s="201">
        <v>11896</v>
      </c>
      <c r="O9" s="193">
        <f>SUM(I9+K9+M9)</f>
        <v>218301.5</v>
      </c>
      <c r="P9" s="201">
        <f>SUM(J9+L9+N9)</f>
        <v>27507</v>
      </c>
      <c r="Q9" s="132">
        <f>+P9/G9</f>
        <v>177.46451612903226</v>
      </c>
      <c r="R9" s="135">
        <f>+O9/P9</f>
        <v>7.936216235867234</v>
      </c>
      <c r="S9" s="193">
        <v>439975</v>
      </c>
      <c r="T9" s="136">
        <f t="shared" si="0"/>
        <v>-0.5038320359111313</v>
      </c>
      <c r="U9" s="193">
        <v>3932837.5</v>
      </c>
      <c r="V9" s="201">
        <v>530691</v>
      </c>
      <c r="W9" s="149">
        <f>U9/V9</f>
        <v>7.410786126013066</v>
      </c>
      <c r="X9" s="7"/>
    </row>
    <row r="10" spans="1:24" s="10" customFormat="1" ht="15.75" customHeight="1">
      <c r="A10" s="111">
        <v>6</v>
      </c>
      <c r="B10" s="161" t="s">
        <v>0</v>
      </c>
      <c r="C10" s="143">
        <v>39402</v>
      </c>
      <c r="D10" s="169" t="s">
        <v>17</v>
      </c>
      <c r="E10" s="169" t="s">
        <v>1</v>
      </c>
      <c r="F10" s="164">
        <v>165</v>
      </c>
      <c r="G10" s="164">
        <v>112</v>
      </c>
      <c r="H10" s="164">
        <v>9</v>
      </c>
      <c r="I10" s="147">
        <v>34593.5</v>
      </c>
      <c r="J10" s="148">
        <v>4873</v>
      </c>
      <c r="K10" s="147">
        <v>73974</v>
      </c>
      <c r="L10" s="148">
        <v>9574</v>
      </c>
      <c r="M10" s="147">
        <v>87034</v>
      </c>
      <c r="N10" s="148">
        <v>11140</v>
      </c>
      <c r="O10" s="170">
        <f>I10+K10+M10</f>
        <v>195601.5</v>
      </c>
      <c r="P10" s="203">
        <f>J10+L10+N10</f>
        <v>25587</v>
      </c>
      <c r="Q10" s="165">
        <f>IF(O10&lt;&gt;0,P10/G10,"")</f>
        <v>228.45535714285714</v>
      </c>
      <c r="R10" s="166">
        <f>IF(O10&lt;&gt;0,O10/P10,"")</f>
        <v>7.644565599718607</v>
      </c>
      <c r="S10" s="147">
        <v>374419</v>
      </c>
      <c r="T10" s="136">
        <f t="shared" si="0"/>
        <v>-0.47758660751724674</v>
      </c>
      <c r="U10" s="170">
        <f>2138494+2493577.5+2571755+1985535.5+1113022+1444168.5+989643+635116+195601.5</f>
        <v>13566913</v>
      </c>
      <c r="V10" s="159">
        <f>271934+322135+339926+262189+150199+208899+146862+92002+25587</f>
        <v>1819733</v>
      </c>
      <c r="W10" s="149">
        <f>IF(U10&lt;&gt;0,U10/V10,"")</f>
        <v>7.455441540050106</v>
      </c>
      <c r="X10" s="9"/>
    </row>
    <row r="11" spans="1:24" s="10" customFormat="1" ht="15.75" customHeight="1">
      <c r="A11" s="111">
        <v>7</v>
      </c>
      <c r="B11" s="127" t="s">
        <v>57</v>
      </c>
      <c r="C11" s="128">
        <v>39430</v>
      </c>
      <c r="D11" s="129" t="s">
        <v>54</v>
      </c>
      <c r="E11" s="129" t="s">
        <v>15</v>
      </c>
      <c r="F11" s="130">
        <v>137</v>
      </c>
      <c r="G11" s="130">
        <v>137</v>
      </c>
      <c r="H11" s="130">
        <v>5</v>
      </c>
      <c r="I11" s="194">
        <v>12395</v>
      </c>
      <c r="J11" s="132">
        <v>1946</v>
      </c>
      <c r="K11" s="194">
        <v>40878</v>
      </c>
      <c r="L11" s="132">
        <v>5213</v>
      </c>
      <c r="M11" s="194">
        <v>48483</v>
      </c>
      <c r="N11" s="132">
        <v>6185</v>
      </c>
      <c r="O11" s="194">
        <f>+M11+K11+I11</f>
        <v>101756</v>
      </c>
      <c r="P11" s="132">
        <f>+N11+L11+J11</f>
        <v>13344</v>
      </c>
      <c r="Q11" s="132">
        <f>+P11/G11</f>
        <v>97.4014598540146</v>
      </c>
      <c r="R11" s="135">
        <f aca="true" t="shared" si="2" ref="R11:R24">+O11/P11</f>
        <v>7.625599520383693</v>
      </c>
      <c r="S11" s="194">
        <v>192246</v>
      </c>
      <c r="T11" s="136">
        <f t="shared" si="0"/>
        <v>-0.47069900023927674</v>
      </c>
      <c r="U11" s="194">
        <v>3242640</v>
      </c>
      <c r="V11" s="132">
        <v>400003</v>
      </c>
      <c r="W11" s="137">
        <f>+U11/V11</f>
        <v>8.106539200955993</v>
      </c>
      <c r="X11" s="8"/>
    </row>
    <row r="12" spans="1:25" s="10" customFormat="1" ht="15.75" customHeight="1">
      <c r="A12" s="111">
        <v>8</v>
      </c>
      <c r="B12" s="142" t="s">
        <v>92</v>
      </c>
      <c r="C12" s="143">
        <v>39458</v>
      </c>
      <c r="D12" s="144" t="s">
        <v>70</v>
      </c>
      <c r="E12" s="145" t="s">
        <v>16</v>
      </c>
      <c r="F12" s="146">
        <v>8</v>
      </c>
      <c r="G12" s="146">
        <v>8</v>
      </c>
      <c r="H12" s="146">
        <v>1</v>
      </c>
      <c r="I12" s="195">
        <v>16775</v>
      </c>
      <c r="J12" s="148">
        <v>1295</v>
      </c>
      <c r="K12" s="195">
        <v>28227</v>
      </c>
      <c r="L12" s="148">
        <v>2161</v>
      </c>
      <c r="M12" s="195">
        <v>34070</v>
      </c>
      <c r="N12" s="148">
        <v>2588</v>
      </c>
      <c r="O12" s="198">
        <f>+I12+K12+M12</f>
        <v>79072</v>
      </c>
      <c r="P12" s="203">
        <f>+J12+L12+N12</f>
        <v>6044</v>
      </c>
      <c r="Q12" s="234">
        <f>+P12/G12</f>
        <v>755.5</v>
      </c>
      <c r="R12" s="135">
        <f t="shared" si="2"/>
        <v>13.082726671078756</v>
      </c>
      <c r="S12" s="195"/>
      <c r="T12" s="136">
        <f t="shared" si="0"/>
      </c>
      <c r="U12" s="195">
        <v>79071</v>
      </c>
      <c r="V12" s="148">
        <v>6044</v>
      </c>
      <c r="W12" s="149">
        <f>U12/V12</f>
        <v>13.082561217736599</v>
      </c>
      <c r="X12" s="11"/>
      <c r="Y12" s="8"/>
    </row>
    <row r="13" spans="1:25" s="10" customFormat="1" ht="15.75" customHeight="1">
      <c r="A13" s="111">
        <v>9</v>
      </c>
      <c r="B13" s="150" t="s">
        <v>75</v>
      </c>
      <c r="C13" s="151">
        <v>39451</v>
      </c>
      <c r="D13" s="152" t="s">
        <v>32</v>
      </c>
      <c r="E13" s="152" t="s">
        <v>76</v>
      </c>
      <c r="F13" s="153">
        <v>22</v>
      </c>
      <c r="G13" s="154">
        <v>22</v>
      </c>
      <c r="H13" s="155">
        <v>2</v>
      </c>
      <c r="I13" s="196">
        <v>11649.5</v>
      </c>
      <c r="J13" s="157">
        <v>1082</v>
      </c>
      <c r="K13" s="196">
        <v>22527</v>
      </c>
      <c r="L13" s="157">
        <v>2032</v>
      </c>
      <c r="M13" s="196">
        <v>23971</v>
      </c>
      <c r="N13" s="157">
        <v>2113</v>
      </c>
      <c r="O13" s="196">
        <f>M13+K13+I13</f>
        <v>58147.5</v>
      </c>
      <c r="P13" s="157">
        <f>+J13+L13+N13</f>
        <v>5227</v>
      </c>
      <c r="Q13" s="157">
        <f>P13/G13</f>
        <v>237.5909090909091</v>
      </c>
      <c r="R13" s="135">
        <f t="shared" si="2"/>
        <v>11.12444997130285</v>
      </c>
      <c r="S13" s="196">
        <v>109766.5</v>
      </c>
      <c r="T13" s="136">
        <f t="shared" si="0"/>
        <v>-0.47026187406904657</v>
      </c>
      <c r="U13" s="196">
        <v>229750.5</v>
      </c>
      <c r="V13" s="157">
        <v>21825</v>
      </c>
      <c r="W13" s="137">
        <f>+U13/V13</f>
        <v>10.526941580756013</v>
      </c>
      <c r="X13" s="8"/>
      <c r="Y13" s="8"/>
    </row>
    <row r="14" spans="1:25" s="10" customFormat="1" ht="15.75" customHeight="1">
      <c r="A14" s="111">
        <v>10</v>
      </c>
      <c r="B14" s="127" t="s">
        <v>93</v>
      </c>
      <c r="C14" s="128">
        <v>39458</v>
      </c>
      <c r="D14" s="144" t="s">
        <v>36</v>
      </c>
      <c r="E14" s="158" t="s">
        <v>78</v>
      </c>
      <c r="F14" s="130">
        <v>10</v>
      </c>
      <c r="G14" s="130">
        <v>10</v>
      </c>
      <c r="H14" s="130">
        <v>1</v>
      </c>
      <c r="I14" s="194">
        <v>9123</v>
      </c>
      <c r="J14" s="132">
        <v>974</v>
      </c>
      <c r="K14" s="194">
        <v>17404.5</v>
      </c>
      <c r="L14" s="132">
        <v>1712</v>
      </c>
      <c r="M14" s="194">
        <v>15701.5</v>
      </c>
      <c r="N14" s="132">
        <v>1545</v>
      </c>
      <c r="O14" s="194">
        <f>I14+K14+M14</f>
        <v>42229</v>
      </c>
      <c r="P14" s="132">
        <f>J14+L14+N14</f>
        <v>4231</v>
      </c>
      <c r="Q14" s="165">
        <f>IF(O14&lt;&gt;0,P14/G14,"")</f>
        <v>423.1</v>
      </c>
      <c r="R14" s="135">
        <f t="shared" si="2"/>
        <v>9.980855589695107</v>
      </c>
      <c r="S14" s="194"/>
      <c r="T14" s="136">
        <f t="shared" si="0"/>
      </c>
      <c r="U14" s="199">
        <v>42229</v>
      </c>
      <c r="V14" s="159">
        <v>4231</v>
      </c>
      <c r="W14" s="149">
        <f>U14/V14</f>
        <v>9.980855589695107</v>
      </c>
      <c r="X14" s="8"/>
      <c r="Y14" s="8"/>
    </row>
    <row r="15" spans="1:25" s="10" customFormat="1" ht="15.75" customHeight="1">
      <c r="A15" s="111">
        <v>11</v>
      </c>
      <c r="B15" s="161" t="s">
        <v>5</v>
      </c>
      <c r="C15" s="143">
        <v>39416</v>
      </c>
      <c r="D15" s="162" t="s">
        <v>46</v>
      </c>
      <c r="E15" s="163" t="s">
        <v>47</v>
      </c>
      <c r="F15" s="164">
        <v>123</v>
      </c>
      <c r="G15" s="164">
        <v>13</v>
      </c>
      <c r="H15" s="164">
        <v>7</v>
      </c>
      <c r="I15" s="195">
        <v>7876</v>
      </c>
      <c r="J15" s="148">
        <v>578</v>
      </c>
      <c r="K15" s="195">
        <v>16153</v>
      </c>
      <c r="L15" s="148">
        <v>1122</v>
      </c>
      <c r="M15" s="195">
        <v>13921</v>
      </c>
      <c r="N15" s="148">
        <v>1001</v>
      </c>
      <c r="O15" s="198">
        <f>+I15+K15+M15</f>
        <v>37950</v>
      </c>
      <c r="P15" s="203">
        <f>+J15+L15+N15</f>
        <v>2701</v>
      </c>
      <c r="Q15" s="157">
        <f>P15/G15</f>
        <v>207.76923076923077</v>
      </c>
      <c r="R15" s="135">
        <f t="shared" si="2"/>
        <v>14.050351721584597</v>
      </c>
      <c r="S15" s="195">
        <v>55383</v>
      </c>
      <c r="T15" s="136">
        <f t="shared" si="0"/>
        <v>-0.3147716808406912</v>
      </c>
      <c r="U15" s="195">
        <v>2965119</v>
      </c>
      <c r="V15" s="148">
        <v>299455</v>
      </c>
      <c r="W15" s="137">
        <f>+U15/V15</f>
        <v>9.90171812125361</v>
      </c>
      <c r="X15" s="8"/>
      <c r="Y15" s="8"/>
    </row>
    <row r="16" spans="1:25" s="10" customFormat="1" ht="15.75" customHeight="1">
      <c r="A16" s="111">
        <v>12</v>
      </c>
      <c r="B16" s="127" t="s">
        <v>77</v>
      </c>
      <c r="C16" s="128">
        <v>39451</v>
      </c>
      <c r="D16" s="144" t="s">
        <v>36</v>
      </c>
      <c r="E16" s="158" t="s">
        <v>78</v>
      </c>
      <c r="F16" s="130">
        <v>25</v>
      </c>
      <c r="G16" s="130">
        <v>24</v>
      </c>
      <c r="H16" s="130">
        <v>2</v>
      </c>
      <c r="I16" s="195">
        <v>6851</v>
      </c>
      <c r="J16" s="148">
        <v>708</v>
      </c>
      <c r="K16" s="195">
        <v>12252.5</v>
      </c>
      <c r="L16" s="148">
        <v>1215</v>
      </c>
      <c r="M16" s="195">
        <v>13305.75</v>
      </c>
      <c r="N16" s="148">
        <v>1326</v>
      </c>
      <c r="O16" s="198">
        <f aca="true" t="shared" si="3" ref="O16:P18">I16+K16+M16</f>
        <v>32409.25</v>
      </c>
      <c r="P16" s="203">
        <f t="shared" si="3"/>
        <v>3249</v>
      </c>
      <c r="Q16" s="140">
        <f>IF(O16&lt;&gt;0,P16/G16,"")</f>
        <v>135.375</v>
      </c>
      <c r="R16" s="135">
        <f t="shared" si="2"/>
        <v>9.975146198830409</v>
      </c>
      <c r="S16" s="194">
        <v>82201.5</v>
      </c>
      <c r="T16" s="136">
        <f t="shared" si="0"/>
        <v>-0.6057340802783404</v>
      </c>
      <c r="U16" s="199">
        <v>164477.25</v>
      </c>
      <c r="V16" s="159">
        <v>17191</v>
      </c>
      <c r="W16" s="149">
        <f>U16/V16</f>
        <v>9.567637135710546</v>
      </c>
      <c r="X16" s="8"/>
      <c r="Y16" s="8"/>
    </row>
    <row r="17" spans="1:25" s="10" customFormat="1" ht="15.75" customHeight="1">
      <c r="A17" s="111">
        <v>13</v>
      </c>
      <c r="B17" s="127" t="s">
        <v>94</v>
      </c>
      <c r="C17" s="128">
        <v>39458</v>
      </c>
      <c r="D17" s="144" t="s">
        <v>36</v>
      </c>
      <c r="E17" s="158" t="s">
        <v>37</v>
      </c>
      <c r="F17" s="130">
        <v>4</v>
      </c>
      <c r="G17" s="130">
        <v>4</v>
      </c>
      <c r="H17" s="130">
        <v>1</v>
      </c>
      <c r="I17" s="195">
        <v>5932.5</v>
      </c>
      <c r="J17" s="148">
        <v>560</v>
      </c>
      <c r="K17" s="195">
        <v>12158.5</v>
      </c>
      <c r="L17" s="148">
        <v>1093</v>
      </c>
      <c r="M17" s="195">
        <v>10462</v>
      </c>
      <c r="N17" s="148">
        <v>942</v>
      </c>
      <c r="O17" s="198">
        <f t="shared" si="3"/>
        <v>28553</v>
      </c>
      <c r="P17" s="203">
        <f t="shared" si="3"/>
        <v>2595</v>
      </c>
      <c r="Q17" s="132">
        <f>+P17/G17</f>
        <v>648.75</v>
      </c>
      <c r="R17" s="135">
        <f t="shared" si="2"/>
        <v>11.003082851637766</v>
      </c>
      <c r="S17" s="194"/>
      <c r="T17" s="136">
        <f t="shared" si="0"/>
      </c>
      <c r="U17" s="199">
        <v>28553</v>
      </c>
      <c r="V17" s="159">
        <v>2595</v>
      </c>
      <c r="W17" s="137">
        <f>+U17/V17</f>
        <v>11.003082851637766</v>
      </c>
      <c r="X17" s="8"/>
      <c r="Y17" s="8"/>
    </row>
    <row r="18" spans="1:25" s="10" customFormat="1" ht="15.75" customHeight="1">
      <c r="A18" s="111">
        <v>14</v>
      </c>
      <c r="B18" s="127" t="s">
        <v>66</v>
      </c>
      <c r="C18" s="128">
        <v>39444</v>
      </c>
      <c r="D18" s="144" t="s">
        <v>36</v>
      </c>
      <c r="E18" s="158" t="s">
        <v>67</v>
      </c>
      <c r="F18" s="130">
        <v>25</v>
      </c>
      <c r="G18" s="130">
        <v>11</v>
      </c>
      <c r="H18" s="130">
        <v>3</v>
      </c>
      <c r="I18" s="195">
        <v>2897.5</v>
      </c>
      <c r="J18" s="148">
        <v>320</v>
      </c>
      <c r="K18" s="195">
        <v>4908</v>
      </c>
      <c r="L18" s="148">
        <v>502</v>
      </c>
      <c r="M18" s="195">
        <v>5632</v>
      </c>
      <c r="N18" s="148">
        <v>554</v>
      </c>
      <c r="O18" s="198">
        <f t="shared" si="3"/>
        <v>13437.5</v>
      </c>
      <c r="P18" s="203">
        <f t="shared" si="3"/>
        <v>1376</v>
      </c>
      <c r="Q18" s="132">
        <f>+P18/G18</f>
        <v>125.0909090909091</v>
      </c>
      <c r="R18" s="135">
        <f t="shared" si="2"/>
        <v>9.765625</v>
      </c>
      <c r="S18" s="194">
        <v>46525.5</v>
      </c>
      <c r="T18" s="136">
        <f t="shared" si="0"/>
        <v>-0.7111798905976292</v>
      </c>
      <c r="U18" s="199">
        <v>243933.25</v>
      </c>
      <c r="V18" s="159">
        <v>23914</v>
      </c>
      <c r="W18" s="149">
        <f>U18/V18</f>
        <v>10.2004369825207</v>
      </c>
      <c r="X18" s="8"/>
      <c r="Y18" s="8"/>
    </row>
    <row r="19" spans="1:25" s="10" customFormat="1" ht="15.75" customHeight="1">
      <c r="A19" s="111">
        <v>15</v>
      </c>
      <c r="B19" s="161" t="s">
        <v>79</v>
      </c>
      <c r="C19" s="143">
        <v>39444</v>
      </c>
      <c r="D19" s="162" t="s">
        <v>46</v>
      </c>
      <c r="E19" s="163" t="s">
        <v>33</v>
      </c>
      <c r="F19" s="164">
        <v>60</v>
      </c>
      <c r="G19" s="164">
        <v>25</v>
      </c>
      <c r="H19" s="164">
        <v>3</v>
      </c>
      <c r="I19" s="195">
        <v>1835</v>
      </c>
      <c r="J19" s="148">
        <v>212</v>
      </c>
      <c r="K19" s="195">
        <v>3201</v>
      </c>
      <c r="L19" s="148">
        <v>351</v>
      </c>
      <c r="M19" s="195">
        <v>3036</v>
      </c>
      <c r="N19" s="148">
        <v>333</v>
      </c>
      <c r="O19" s="198">
        <f>+I19+K19+M19</f>
        <v>8072</v>
      </c>
      <c r="P19" s="203">
        <f>+J19+L19+N19</f>
        <v>896</v>
      </c>
      <c r="Q19" s="157">
        <f>P19/G19</f>
        <v>35.84</v>
      </c>
      <c r="R19" s="135">
        <f t="shared" si="2"/>
        <v>9.008928571428571</v>
      </c>
      <c r="S19" s="195">
        <v>60778</v>
      </c>
      <c r="T19" s="136">
        <f t="shared" si="0"/>
        <v>-0.8671887854157755</v>
      </c>
      <c r="U19" s="195">
        <v>310258</v>
      </c>
      <c r="V19" s="148">
        <v>33757</v>
      </c>
      <c r="W19" s="137">
        <f>+U19/V19</f>
        <v>9.190923364043014</v>
      </c>
      <c r="X19" s="8"/>
      <c r="Y19" s="8"/>
    </row>
    <row r="20" spans="1:25" s="10" customFormat="1" ht="15.75" customHeight="1">
      <c r="A20" s="111">
        <v>16</v>
      </c>
      <c r="B20" s="161" t="s">
        <v>65</v>
      </c>
      <c r="C20" s="143">
        <v>39423</v>
      </c>
      <c r="D20" s="169" t="s">
        <v>17</v>
      </c>
      <c r="E20" s="169" t="s">
        <v>34</v>
      </c>
      <c r="F20" s="164">
        <v>164</v>
      </c>
      <c r="G20" s="164">
        <v>15</v>
      </c>
      <c r="H20" s="164">
        <v>6</v>
      </c>
      <c r="I20" s="195">
        <v>1286</v>
      </c>
      <c r="J20" s="148">
        <v>254</v>
      </c>
      <c r="K20" s="195">
        <v>2782.5</v>
      </c>
      <c r="L20" s="148">
        <v>511</v>
      </c>
      <c r="M20" s="195">
        <v>2901</v>
      </c>
      <c r="N20" s="148">
        <v>502</v>
      </c>
      <c r="O20" s="198">
        <f>I20+K20+M20</f>
        <v>6969.5</v>
      </c>
      <c r="P20" s="203">
        <f>J20+L20+N20</f>
        <v>1267</v>
      </c>
      <c r="Q20" s="140">
        <f>IF(O20&lt;&gt;0,P20/G20,"")</f>
        <v>84.46666666666667</v>
      </c>
      <c r="R20" s="135">
        <f t="shared" si="2"/>
        <v>5.500789265982636</v>
      </c>
      <c r="S20" s="195">
        <v>34654.5</v>
      </c>
      <c r="T20" s="136">
        <f t="shared" si="0"/>
        <v>-0.7988861475421662</v>
      </c>
      <c r="U20" s="198">
        <f>1455428+896564.5+785700+295594.5+45815.5+6969.5</f>
        <v>3486072</v>
      </c>
      <c r="V20" s="159">
        <f>172176+105411+97548+39201+8243+1267</f>
        <v>423846</v>
      </c>
      <c r="W20" s="149">
        <f>U20/V20</f>
        <v>8.224855254030945</v>
      </c>
      <c r="X20" s="8"/>
      <c r="Y20" s="8"/>
    </row>
    <row r="21" spans="1:24" s="10" customFormat="1" ht="15.75" customHeight="1">
      <c r="A21" s="111">
        <v>17</v>
      </c>
      <c r="B21" s="142" t="s">
        <v>69</v>
      </c>
      <c r="C21" s="143">
        <v>39444</v>
      </c>
      <c r="D21" s="171" t="s">
        <v>70</v>
      </c>
      <c r="E21" s="171" t="s">
        <v>70</v>
      </c>
      <c r="F21" s="146">
        <v>14</v>
      </c>
      <c r="G21" s="146">
        <v>6</v>
      </c>
      <c r="H21" s="146">
        <v>3</v>
      </c>
      <c r="I21" s="195">
        <v>1391</v>
      </c>
      <c r="J21" s="148">
        <v>177</v>
      </c>
      <c r="K21" s="195">
        <v>2845</v>
      </c>
      <c r="L21" s="148">
        <v>365</v>
      </c>
      <c r="M21" s="195">
        <v>2566</v>
      </c>
      <c r="N21" s="148">
        <v>314</v>
      </c>
      <c r="O21" s="198">
        <f>+I21+K21+M21</f>
        <v>6802</v>
      </c>
      <c r="P21" s="203">
        <f>+J21+L21+N21</f>
        <v>856</v>
      </c>
      <c r="Q21" s="132">
        <f>+P21/G21</f>
        <v>142.66666666666666</v>
      </c>
      <c r="R21" s="135">
        <f t="shared" si="2"/>
        <v>7.946261682242991</v>
      </c>
      <c r="S21" s="195">
        <v>37480</v>
      </c>
      <c r="T21" s="136">
        <f t="shared" si="0"/>
        <v>-0.8185165421558165</v>
      </c>
      <c r="U21" s="195">
        <v>208949</v>
      </c>
      <c r="V21" s="148">
        <v>19456</v>
      </c>
      <c r="W21" s="137">
        <f>+U21/V21</f>
        <v>10.739566200657896</v>
      </c>
      <c r="X21" s="8"/>
    </row>
    <row r="22" spans="1:24" s="10" customFormat="1" ht="15.75" customHeight="1">
      <c r="A22" s="111">
        <v>18</v>
      </c>
      <c r="B22" s="127" t="s">
        <v>80</v>
      </c>
      <c r="C22" s="128">
        <v>39451</v>
      </c>
      <c r="D22" s="171" t="s">
        <v>36</v>
      </c>
      <c r="E22" s="172" t="s">
        <v>81</v>
      </c>
      <c r="F22" s="130">
        <v>9</v>
      </c>
      <c r="G22" s="130">
        <v>9</v>
      </c>
      <c r="H22" s="130">
        <v>2</v>
      </c>
      <c r="I22" s="195">
        <v>1294</v>
      </c>
      <c r="J22" s="148">
        <v>113</v>
      </c>
      <c r="K22" s="195">
        <v>2344</v>
      </c>
      <c r="L22" s="148">
        <v>192</v>
      </c>
      <c r="M22" s="195">
        <v>2683.5</v>
      </c>
      <c r="N22" s="148">
        <v>222</v>
      </c>
      <c r="O22" s="198">
        <f aca="true" t="shared" si="4" ref="O22:P24">I22+K22+M22</f>
        <v>6321.5</v>
      </c>
      <c r="P22" s="203">
        <f t="shared" si="4"/>
        <v>527</v>
      </c>
      <c r="Q22" s="132">
        <f>+P22/G22</f>
        <v>58.55555555555556</v>
      </c>
      <c r="R22" s="135">
        <f t="shared" si="2"/>
        <v>11.995256166982923</v>
      </c>
      <c r="S22" s="194">
        <v>27752</v>
      </c>
      <c r="T22" s="136">
        <f t="shared" si="0"/>
        <v>-0.7722146151628712</v>
      </c>
      <c r="U22" s="199">
        <v>46240</v>
      </c>
      <c r="V22" s="159">
        <v>3951</v>
      </c>
      <c r="W22" s="149">
        <f>U22/V22</f>
        <v>11.70336623639585</v>
      </c>
      <c r="X22" s="8"/>
    </row>
    <row r="23" spans="1:24" s="10" customFormat="1" ht="15.75" customHeight="1">
      <c r="A23" s="111">
        <v>19</v>
      </c>
      <c r="B23" s="228" t="s">
        <v>103</v>
      </c>
      <c r="C23" s="124">
        <v>39402</v>
      </c>
      <c r="D23" s="123" t="s">
        <v>99</v>
      </c>
      <c r="E23" s="123" t="s">
        <v>104</v>
      </c>
      <c r="F23" s="125">
        <v>125</v>
      </c>
      <c r="G23" s="125">
        <v>7</v>
      </c>
      <c r="H23" s="125">
        <v>9</v>
      </c>
      <c r="I23" s="193">
        <v>1250</v>
      </c>
      <c r="J23" s="201">
        <v>312</v>
      </c>
      <c r="K23" s="193">
        <v>2279</v>
      </c>
      <c r="L23" s="201">
        <v>530</v>
      </c>
      <c r="M23" s="193">
        <v>1929.5</v>
      </c>
      <c r="N23" s="201">
        <v>441</v>
      </c>
      <c r="O23" s="193">
        <f t="shared" si="4"/>
        <v>5458.5</v>
      </c>
      <c r="P23" s="201">
        <f t="shared" si="4"/>
        <v>1283</v>
      </c>
      <c r="Q23" s="157">
        <f>P23/G23</f>
        <v>183.28571428571428</v>
      </c>
      <c r="R23" s="135">
        <f t="shared" si="2"/>
        <v>4.25448168355417</v>
      </c>
      <c r="S23" s="193">
        <v>11264.5</v>
      </c>
      <c r="T23" s="136">
        <f t="shared" si="0"/>
        <v>-0.5154245638954237</v>
      </c>
      <c r="U23" s="200">
        <v>2072017.5</v>
      </c>
      <c r="V23" s="202">
        <v>295376</v>
      </c>
      <c r="W23" s="137">
        <f>+U23/V23</f>
        <v>7.014847177834353</v>
      </c>
      <c r="X23" s="8"/>
    </row>
    <row r="24" spans="1:24" s="10" customFormat="1" ht="18.75" thickBot="1">
      <c r="A24" s="111">
        <v>20</v>
      </c>
      <c r="B24" s="238" t="s">
        <v>59</v>
      </c>
      <c r="C24" s="239">
        <v>39430</v>
      </c>
      <c r="D24" s="240" t="s">
        <v>11</v>
      </c>
      <c r="E24" s="241" t="s">
        <v>68</v>
      </c>
      <c r="F24" s="242">
        <v>80</v>
      </c>
      <c r="G24" s="242">
        <v>10</v>
      </c>
      <c r="H24" s="242">
        <v>5</v>
      </c>
      <c r="I24" s="243">
        <v>770</v>
      </c>
      <c r="J24" s="244">
        <v>136</v>
      </c>
      <c r="K24" s="243">
        <v>1736</v>
      </c>
      <c r="L24" s="244">
        <v>316</v>
      </c>
      <c r="M24" s="243">
        <v>2346</v>
      </c>
      <c r="N24" s="244">
        <v>356</v>
      </c>
      <c r="O24" s="243">
        <f t="shared" si="4"/>
        <v>4852</v>
      </c>
      <c r="P24" s="244">
        <f t="shared" si="4"/>
        <v>808</v>
      </c>
      <c r="Q24" s="245">
        <f>+P24/G24</f>
        <v>80.8</v>
      </c>
      <c r="R24" s="246">
        <f t="shared" si="2"/>
        <v>6.0049504950495045</v>
      </c>
      <c r="S24" s="243">
        <v>48029</v>
      </c>
      <c r="T24" s="191">
        <f t="shared" si="0"/>
        <v>-0.8989777009723292</v>
      </c>
      <c r="U24" s="243">
        <v>1217646.44</v>
      </c>
      <c r="V24" s="244">
        <v>154738</v>
      </c>
      <c r="W24" s="247">
        <f>+U24/V24</f>
        <v>7.869084775556101</v>
      </c>
      <c r="X24" s="8"/>
    </row>
    <row r="25" spans="1:28" s="60" customFormat="1" ht="15">
      <c r="A25" s="61"/>
      <c r="B25" s="281" t="s">
        <v>14</v>
      </c>
      <c r="C25" s="281"/>
      <c r="D25" s="282"/>
      <c r="E25" s="282"/>
      <c r="F25" s="113"/>
      <c r="G25" s="113">
        <f>SUM(G5:G24)</f>
        <v>1556</v>
      </c>
      <c r="H25" s="114"/>
      <c r="I25" s="119"/>
      <c r="J25" s="120"/>
      <c r="K25" s="119"/>
      <c r="L25" s="120"/>
      <c r="M25" s="119"/>
      <c r="N25" s="120"/>
      <c r="O25" s="119">
        <f>SUM(O5:O24)</f>
        <v>5013074.25</v>
      </c>
      <c r="P25" s="120">
        <f>SUM(P5:P24)</f>
        <v>610255</v>
      </c>
      <c r="Q25" s="120">
        <f>O25/G25</f>
        <v>3221.770083547558</v>
      </c>
      <c r="R25" s="115">
        <f>O25/P25</f>
        <v>8.214720485698601</v>
      </c>
      <c r="S25" s="119"/>
      <c r="T25" s="116"/>
      <c r="U25" s="119"/>
      <c r="V25" s="120"/>
      <c r="W25" s="115"/>
      <c r="AB25" s="60" t="s">
        <v>22</v>
      </c>
    </row>
    <row r="26" spans="1:24" s="51" customFormat="1" ht="18">
      <c r="A26" s="40"/>
      <c r="G26" s="42"/>
      <c r="H26" s="41"/>
      <c r="I26" s="43"/>
      <c r="J26" s="44"/>
      <c r="K26" s="43"/>
      <c r="L26" s="44"/>
      <c r="M26" s="43"/>
      <c r="N26" s="44"/>
      <c r="O26" s="43"/>
      <c r="P26" s="44"/>
      <c r="Q26" s="45"/>
      <c r="R26" s="46"/>
      <c r="S26" s="47"/>
      <c r="T26" s="48"/>
      <c r="U26" s="47"/>
      <c r="V26" s="49"/>
      <c r="W26" s="46"/>
      <c r="X26" s="50"/>
    </row>
    <row r="27" spans="1:24" s="33" customFormat="1" ht="18">
      <c r="A27" s="32"/>
      <c r="B27" s="9"/>
      <c r="C27" s="52"/>
      <c r="D27" s="254"/>
      <c r="E27" s="255"/>
      <c r="F27" s="255"/>
      <c r="G27" s="255"/>
      <c r="H27" s="34"/>
      <c r="I27" s="35"/>
      <c r="K27" s="35"/>
      <c r="M27" s="35"/>
      <c r="O27" s="36"/>
      <c r="R27" s="37"/>
      <c r="S27" s="285" t="s">
        <v>29</v>
      </c>
      <c r="T27" s="285"/>
      <c r="U27" s="285"/>
      <c r="V27" s="285"/>
      <c r="W27" s="285"/>
      <c r="X27" s="38"/>
    </row>
    <row r="28" spans="1:24" s="33" customFormat="1" ht="18">
      <c r="A28" s="32"/>
      <c r="B28" s="9"/>
      <c r="C28" s="52"/>
      <c r="D28" s="53"/>
      <c r="E28" s="54"/>
      <c r="F28" s="54"/>
      <c r="G28" s="79"/>
      <c r="H28" s="34"/>
      <c r="M28" s="35"/>
      <c r="O28" s="36"/>
      <c r="R28" s="37"/>
      <c r="S28" s="285"/>
      <c r="T28" s="285"/>
      <c r="U28" s="285"/>
      <c r="V28" s="285"/>
      <c r="W28" s="285"/>
      <c r="X28" s="38"/>
    </row>
    <row r="29" spans="1:24" s="33" customFormat="1" ht="18">
      <c r="A29" s="32"/>
      <c r="G29" s="34"/>
      <c r="H29" s="34"/>
      <c r="M29" s="35"/>
      <c r="O29" s="36"/>
      <c r="R29" s="37"/>
      <c r="S29" s="285"/>
      <c r="T29" s="285"/>
      <c r="U29" s="285"/>
      <c r="V29" s="285"/>
      <c r="W29" s="285"/>
      <c r="X29" s="38"/>
    </row>
    <row r="30" spans="1:24" s="33" customFormat="1" ht="30" customHeight="1">
      <c r="A30" s="32"/>
      <c r="C30" s="34"/>
      <c r="E30" s="39"/>
      <c r="F30" s="34"/>
      <c r="G30" s="34"/>
      <c r="H30" s="34"/>
      <c r="I30" s="35"/>
      <c r="K30" s="35"/>
      <c r="M30" s="35"/>
      <c r="O30" s="36"/>
      <c r="P30" s="259" t="s">
        <v>10</v>
      </c>
      <c r="Q30" s="284"/>
      <c r="R30" s="284"/>
      <c r="S30" s="284"/>
      <c r="T30" s="284"/>
      <c r="U30" s="284"/>
      <c r="V30" s="284"/>
      <c r="W30" s="284"/>
      <c r="X30" s="38"/>
    </row>
    <row r="31" spans="1:24" s="33" customFormat="1" ht="30" customHeight="1">
      <c r="A31" s="32"/>
      <c r="C31" s="34"/>
      <c r="E31" s="39"/>
      <c r="F31" s="34"/>
      <c r="G31" s="34"/>
      <c r="H31" s="34"/>
      <c r="I31" s="35"/>
      <c r="K31" s="35"/>
      <c r="M31" s="35"/>
      <c r="O31" s="36"/>
      <c r="P31" s="284"/>
      <c r="Q31" s="284"/>
      <c r="R31" s="284"/>
      <c r="S31" s="284"/>
      <c r="T31" s="284"/>
      <c r="U31" s="284"/>
      <c r="V31" s="284"/>
      <c r="W31" s="284"/>
      <c r="X31" s="38"/>
    </row>
    <row r="32" spans="1:24" s="33" customFormat="1" ht="30" customHeight="1">
      <c r="A32" s="32"/>
      <c r="C32" s="34"/>
      <c r="E32" s="39"/>
      <c r="F32" s="34"/>
      <c r="G32" s="34"/>
      <c r="H32" s="34"/>
      <c r="I32" s="35"/>
      <c r="K32" s="35"/>
      <c r="M32" s="35"/>
      <c r="O32" s="36"/>
      <c r="P32" s="284"/>
      <c r="Q32" s="284"/>
      <c r="R32" s="284"/>
      <c r="S32" s="284"/>
      <c r="T32" s="284"/>
      <c r="U32" s="284"/>
      <c r="V32" s="284"/>
      <c r="W32" s="284"/>
      <c r="X32" s="38"/>
    </row>
    <row r="33" spans="1:24" s="33" customFormat="1" ht="30" customHeight="1">
      <c r="A33" s="32"/>
      <c r="C33" s="34"/>
      <c r="E33" s="39"/>
      <c r="F33" s="34"/>
      <c r="G33" s="34"/>
      <c r="H33" s="34"/>
      <c r="I33" s="35"/>
      <c r="K33" s="35"/>
      <c r="M33" s="35"/>
      <c r="O33" s="36"/>
      <c r="P33" s="284"/>
      <c r="Q33" s="284"/>
      <c r="R33" s="284"/>
      <c r="S33" s="284"/>
      <c r="T33" s="284"/>
      <c r="U33" s="284"/>
      <c r="V33" s="284"/>
      <c r="W33" s="284"/>
      <c r="X33" s="38"/>
    </row>
    <row r="34" spans="1:24" s="33" customFormat="1" ht="30" customHeight="1">
      <c r="A34" s="32"/>
      <c r="C34" s="34"/>
      <c r="E34" s="39"/>
      <c r="F34" s="34"/>
      <c r="G34" s="34"/>
      <c r="H34" s="34"/>
      <c r="I34" s="35"/>
      <c r="K34" s="35"/>
      <c r="M34" s="35"/>
      <c r="O34" s="36"/>
      <c r="P34" s="284"/>
      <c r="Q34" s="284"/>
      <c r="R34" s="284"/>
      <c r="S34" s="284"/>
      <c r="T34" s="284"/>
      <c r="U34" s="284"/>
      <c r="V34" s="284"/>
      <c r="W34" s="284"/>
      <c r="X34" s="38"/>
    </row>
    <row r="35" spans="1:24" s="33" customFormat="1" ht="30" customHeight="1">
      <c r="A35" s="32"/>
      <c r="C35" s="34"/>
      <c r="E35" s="39"/>
      <c r="F35" s="34"/>
      <c r="G35" s="5"/>
      <c r="H35" s="5"/>
      <c r="I35" s="12"/>
      <c r="J35" s="3"/>
      <c r="K35" s="12"/>
      <c r="L35" s="3"/>
      <c r="M35" s="12"/>
      <c r="N35" s="3"/>
      <c r="O35" s="36"/>
      <c r="P35" s="284"/>
      <c r="Q35" s="284"/>
      <c r="R35" s="284"/>
      <c r="S35" s="284"/>
      <c r="T35" s="284"/>
      <c r="U35" s="284"/>
      <c r="V35" s="284"/>
      <c r="W35" s="284"/>
      <c r="X35" s="38"/>
    </row>
    <row r="36" spans="1:24" s="33" customFormat="1" ht="33" customHeight="1">
      <c r="A36" s="32"/>
      <c r="C36" s="34"/>
      <c r="E36" s="39"/>
      <c r="F36" s="34"/>
      <c r="G36" s="5"/>
      <c r="H36" s="5"/>
      <c r="I36" s="12"/>
      <c r="J36" s="3"/>
      <c r="K36" s="12"/>
      <c r="L36" s="3"/>
      <c r="M36" s="12"/>
      <c r="N36" s="3"/>
      <c r="O36" s="36"/>
      <c r="P36" s="283" t="s">
        <v>12</v>
      </c>
      <c r="Q36" s="284"/>
      <c r="R36" s="284"/>
      <c r="S36" s="284"/>
      <c r="T36" s="284"/>
      <c r="U36" s="284"/>
      <c r="V36" s="284"/>
      <c r="W36" s="284"/>
      <c r="X36" s="38"/>
    </row>
    <row r="37" spans="1:24" s="33" customFormat="1" ht="33" customHeight="1">
      <c r="A37" s="32"/>
      <c r="C37" s="34"/>
      <c r="E37" s="39"/>
      <c r="F37" s="34"/>
      <c r="G37" s="5"/>
      <c r="H37" s="5"/>
      <c r="I37" s="12"/>
      <c r="J37" s="3"/>
      <c r="K37" s="12"/>
      <c r="L37" s="3"/>
      <c r="M37" s="12"/>
      <c r="N37" s="3"/>
      <c r="O37" s="36"/>
      <c r="P37" s="284"/>
      <c r="Q37" s="284"/>
      <c r="R37" s="284"/>
      <c r="S37" s="284"/>
      <c r="T37" s="284"/>
      <c r="U37" s="284"/>
      <c r="V37" s="284"/>
      <c r="W37" s="284"/>
      <c r="X37" s="38"/>
    </row>
    <row r="38" spans="1:24" s="33" customFormat="1" ht="33" customHeight="1">
      <c r="A38" s="32"/>
      <c r="C38" s="34"/>
      <c r="E38" s="39"/>
      <c r="F38" s="34"/>
      <c r="G38" s="5"/>
      <c r="H38" s="5"/>
      <c r="I38" s="12"/>
      <c r="J38" s="3"/>
      <c r="K38" s="12"/>
      <c r="L38" s="3"/>
      <c r="M38" s="12"/>
      <c r="N38" s="3"/>
      <c r="O38" s="36"/>
      <c r="P38" s="284"/>
      <c r="Q38" s="284"/>
      <c r="R38" s="284"/>
      <c r="S38" s="284"/>
      <c r="T38" s="284"/>
      <c r="U38" s="284"/>
      <c r="V38" s="284"/>
      <c r="W38" s="284"/>
      <c r="X38" s="38"/>
    </row>
    <row r="39" spans="1:24" s="33" customFormat="1" ht="33" customHeight="1">
      <c r="A39" s="32"/>
      <c r="C39" s="34"/>
      <c r="E39" s="39"/>
      <c r="F39" s="34"/>
      <c r="G39" s="5"/>
      <c r="H39" s="5"/>
      <c r="I39" s="12"/>
      <c r="J39" s="3"/>
      <c r="K39" s="12"/>
      <c r="L39" s="3"/>
      <c r="M39" s="12"/>
      <c r="N39" s="3"/>
      <c r="O39" s="36"/>
      <c r="P39" s="284"/>
      <c r="Q39" s="284"/>
      <c r="R39" s="284"/>
      <c r="S39" s="284"/>
      <c r="T39" s="284"/>
      <c r="U39" s="284"/>
      <c r="V39" s="284"/>
      <c r="W39" s="284"/>
      <c r="X39" s="38"/>
    </row>
    <row r="40" spans="1:24" s="33" customFormat="1" ht="33" customHeight="1">
      <c r="A40" s="32"/>
      <c r="C40" s="34"/>
      <c r="E40" s="39"/>
      <c r="F40" s="34"/>
      <c r="G40" s="5"/>
      <c r="H40" s="5"/>
      <c r="I40" s="12"/>
      <c r="J40" s="3"/>
      <c r="K40" s="12"/>
      <c r="L40" s="3"/>
      <c r="M40" s="12"/>
      <c r="N40" s="3"/>
      <c r="O40" s="36"/>
      <c r="P40" s="284"/>
      <c r="Q40" s="284"/>
      <c r="R40" s="284"/>
      <c r="S40" s="284"/>
      <c r="T40" s="284"/>
      <c r="U40" s="284"/>
      <c r="V40" s="284"/>
      <c r="W40" s="284"/>
      <c r="X40" s="38"/>
    </row>
    <row r="41" spans="16:23" ht="33" customHeight="1">
      <c r="P41" s="284"/>
      <c r="Q41" s="284"/>
      <c r="R41" s="284"/>
      <c r="S41" s="284"/>
      <c r="T41" s="284"/>
      <c r="U41" s="284"/>
      <c r="V41" s="284"/>
      <c r="W41" s="284"/>
    </row>
    <row r="42" spans="16:23" ht="33" customHeight="1">
      <c r="P42" s="284"/>
      <c r="Q42" s="284"/>
      <c r="R42" s="284"/>
      <c r="S42" s="284"/>
      <c r="T42" s="284"/>
      <c r="U42" s="284"/>
      <c r="V42" s="284"/>
      <c r="W42" s="284"/>
    </row>
  </sheetData>
  <sheetProtection/>
  <mergeCells count="20">
    <mergeCell ref="P36:W42"/>
    <mergeCell ref="D27:G27"/>
    <mergeCell ref="S27:W29"/>
    <mergeCell ref="P30:W35"/>
    <mergeCell ref="A2:W2"/>
    <mergeCell ref="B3:B4"/>
    <mergeCell ref="C3:C4"/>
    <mergeCell ref="B25:C25"/>
    <mergeCell ref="D25:E25"/>
    <mergeCell ref="O3:R3"/>
    <mergeCell ref="S3:T3"/>
    <mergeCell ref="U3:W3"/>
    <mergeCell ref="H3:H4"/>
    <mergeCell ref="G3:G4"/>
    <mergeCell ref="M3:N3"/>
    <mergeCell ref="K3:L3"/>
    <mergeCell ref="I3:J3"/>
    <mergeCell ref="D3:D4"/>
    <mergeCell ref="E3:E4"/>
    <mergeCell ref="F3:F4"/>
  </mergeCells>
  <printOptions/>
  <pageMargins left="0.17" right="0.12" top="0.82" bottom="0.39" header="0.5" footer="0.32"/>
  <pageSetup orientation="portrait" paperSize="9" scale="70"/>
  <ignoredErrors>
    <ignoredError sqref="P15:P22 P14 O15:O22 W12:X24"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2008-01-15T15:49:06Z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