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WE 2008-03" sheetId="1" r:id="rId1"/>
  </sheets>
  <definedNames>
    <definedName name="_xlnm.Print_Area" localSheetId="0">'WE 2008-03'!$A$1:$Y$16</definedName>
  </definedNames>
  <calcPr fullCalcOnLoad="1"/>
</workbook>
</file>

<file path=xl/sharedStrings.xml><?xml version="1.0" encoding="utf-8"?>
<sst xmlns="http://schemas.openxmlformats.org/spreadsheetml/2006/main" count="64" uniqueCount="47">
  <si>
    <t>Title</t>
  </si>
  <si>
    <t>Release
Date</t>
  </si>
  <si>
    <t>Distributor</t>
  </si>
  <si>
    <t>Company</t>
  </si>
  <si>
    <t># of
Prints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</si>
  <si>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</si>
  <si>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</si>
  <si>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</si>
  <si>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</si>
  <si>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</si>
  <si>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</si>
  <si>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</si>
  <si>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</si>
  <si>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</si>
  <si>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</si>
  <si>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</si>
  <si>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</si>
  <si>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</si>
  <si>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TURKEY WEEKEND TOP 10</t>
  </si>
  <si>
    <t xml:space="preserve"> G.B.O. Share in Top 10</t>
  </si>
  <si>
    <t>** LOCAL FILM</t>
  </si>
  <si>
    <t>UIP</t>
  </si>
  <si>
    <t>Rank</t>
  </si>
  <si>
    <t># of
Locations</t>
  </si>
  <si>
    <t>MEDYAVIZYON</t>
  </si>
  <si>
    <t>BEE MOVIE</t>
  </si>
  <si>
    <t>BOYUT FILM</t>
  </si>
  <si>
    <t>FIDA-ARZU</t>
  </si>
  <si>
    <t>NATIONAL TREASURE: BOOK OF SECRET</t>
  </si>
  <si>
    <t>WALT DISNEY</t>
  </si>
  <si>
    <t>PARAMOUNT</t>
  </si>
  <si>
    <t>PINEMA</t>
  </si>
  <si>
    <t>BEYAZ MELEK **</t>
  </si>
  <si>
    <t>WEEK 03 - 2008  ( 18 - 20 JAN 08 )</t>
  </si>
  <si>
    <t>OZEN</t>
  </si>
  <si>
    <t>AKSOY YAPIM</t>
  </si>
  <si>
    <t>AMERICAN GANGSTER</t>
  </si>
  <si>
    <t>UNIVERSAL</t>
  </si>
  <si>
    <t>KABADAYI</t>
  </si>
  <si>
    <t>FIDA-FILMACASS</t>
  </si>
  <si>
    <t>ZERO FILM</t>
  </si>
  <si>
    <t>HAIRSPRAY</t>
  </si>
  <si>
    <t>NEW LINE</t>
  </si>
  <si>
    <t>WE OWN THE NIGHT</t>
  </si>
  <si>
    <t>MASKELI BEŞLER KIBRIS **</t>
  </si>
  <si>
    <t>ÇILGIN DERSANE KAMPTA **</t>
  </si>
  <si>
    <t>KUTSAL DAMACANA **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</si>
</sst>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\ "/>
    <numFmt numFmtId="165" formatCode="dd/mm/yy"/>
    <numFmt numFmtId="166" formatCode="#,##0\ "/>
    <numFmt numFmtId="167" formatCode="#,##0.00\ "/>
    <numFmt numFmtId="168" formatCode="0\ %\ "/>
    <numFmt numFmtId="169" formatCode="[$-41F]d\ mmmm\ yy;@"/>
    <numFmt numFmtId="170" formatCode="_(* #,##0_);_(* \(#,##0\);_(* &quot;-&quot;??_);_(@_)"/>
    <numFmt numFmtId="171" formatCode="#,##0\ \ "/>
    <numFmt numFmtId="172" formatCode="0.00\ "/>
    <numFmt numFmtId="173" formatCode="dd/mm/yy;@"/>
    <numFmt numFmtId="174" formatCode="#,##0.0\ \ "/>
    <numFmt numFmtId="175" formatCode="#,##0.000\ \ "/>
    <numFmt numFmtId="176" formatCode="0.0%"/>
    <numFmt numFmtId="177" formatCode="0.0\ %\ "/>
    <numFmt numFmtId="178" formatCode="#,##0.0\ "/>
    <numFmt numFmtId="179" formatCode="0.00\ %\ "/>
    <numFmt numFmtId="180" formatCode="#,##0.00\ \ \ "/>
    <numFmt numFmtId="181" formatCode="#,##0.0000\ \ "/>
  </numFmts>
  <fonts count="26">
    <font>
      <sz val="10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b/>
      <sz val="14"/>
      <name val="Arial"/>
      <family val="2"/>
    </font>
    <font>
      <b/>
      <sz val="14"/>
      <name val="Impact"/>
      <family val="2"/>
    </font>
    <font>
      <b/>
      <sz val="16"/>
      <name val="Century Gothic"/>
      <family val="2"/>
    </font>
    <font>
      <sz val="8"/>
      <name val="Arial"/>
      <family val="0"/>
    </font>
    <font>
      <b/>
      <sz val="60"/>
      <color indexed="12"/>
      <name val="Arial"/>
      <family val="2"/>
    </font>
    <font>
      <b/>
      <sz val="18"/>
      <name val="Trebuchet MS"/>
      <family val="2"/>
    </font>
    <font>
      <b/>
      <sz val="18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rebuchet MS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Trebuchet MS"/>
      <family val="2"/>
    </font>
    <font>
      <b/>
      <sz val="16"/>
      <color indexed="12"/>
      <name val="Trebuchet MS"/>
      <family val="2"/>
    </font>
    <font>
      <b/>
      <sz val="18"/>
      <color indexed="12"/>
      <name val="Century Gothic"/>
      <family val="2"/>
    </font>
    <font>
      <b/>
      <sz val="16"/>
      <color indexed="12"/>
      <name val="Impact"/>
      <family val="2"/>
    </font>
    <font>
      <b/>
      <sz val="14"/>
      <color indexed="12"/>
      <name val="Impact"/>
      <family val="2"/>
    </font>
    <font>
      <b/>
      <sz val="10"/>
      <color indexed="12"/>
      <name val="Arial"/>
      <family val="2"/>
    </font>
    <font>
      <b/>
      <sz val="16"/>
      <name val="Impact"/>
      <family val="2"/>
    </font>
    <font>
      <b/>
      <sz val="18"/>
      <color indexed="10"/>
      <name val="Impact"/>
      <family val="2"/>
    </font>
    <font>
      <b/>
      <sz val="18"/>
      <name val="Arial"/>
      <family val="2"/>
    </font>
    <font>
      <b/>
      <sz val="18"/>
      <name val="Impact"/>
      <family val="2"/>
    </font>
    <font>
      <b/>
      <sz val="18"/>
      <color indexed="10"/>
      <name val="Trebuchet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4" fontId="8" fillId="0" borderId="4" xfId="15" applyNumberFormat="1" applyFont="1" applyFill="1" applyBorder="1" applyAlignment="1">
      <alignment horizontal="right" vertical="center"/>
    </xf>
    <xf numFmtId="171" fontId="8" fillId="0" borderId="4" xfId="15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1" fontId="15" fillId="0" borderId="4" xfId="15" applyNumberFormat="1" applyFont="1" applyFill="1" applyBorder="1" applyAlignment="1">
      <alignment horizontal="right" vertical="center"/>
    </xf>
    <xf numFmtId="164" fontId="15" fillId="0" borderId="4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 applyProtection="1">
      <alignment horizontal="right" vertical="center"/>
      <protection/>
    </xf>
    <xf numFmtId="0" fontId="18" fillId="0" borderId="6" xfId="0" applyFont="1" applyFill="1" applyBorder="1" applyAlignment="1" applyProtection="1">
      <alignment vertical="center"/>
      <protection locked="0"/>
    </xf>
    <xf numFmtId="164" fontId="16" fillId="0" borderId="4" xfId="15" applyNumberFormat="1" applyFont="1" applyFill="1" applyBorder="1" applyAlignment="1">
      <alignment horizontal="right" vertical="center"/>
    </xf>
    <xf numFmtId="166" fontId="16" fillId="0" borderId="4" xfId="1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right" vertical="center"/>
      <protection/>
    </xf>
    <xf numFmtId="0" fontId="21" fillId="0" borderId="6" xfId="0" applyFont="1" applyFill="1" applyBorder="1" applyAlignment="1" applyProtection="1">
      <alignment vertical="center"/>
      <protection locked="0"/>
    </xf>
    <xf numFmtId="164" fontId="12" fillId="0" borderId="4" xfId="15" applyNumberFormat="1" applyFont="1" applyFill="1" applyBorder="1" applyAlignment="1">
      <alignment horizontal="right" vertical="center"/>
    </xf>
    <xf numFmtId="166" fontId="12" fillId="0" borderId="4" xfId="15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9" fontId="8" fillId="0" borderId="4" xfId="15" applyNumberFormat="1" applyFont="1" applyFill="1" applyBorder="1" applyAlignment="1">
      <alignment horizontal="right" vertical="center"/>
    </xf>
    <xf numFmtId="166" fontId="8" fillId="0" borderId="4" xfId="21" applyNumberFormat="1" applyFont="1" applyFill="1" applyBorder="1" applyAlignment="1" applyProtection="1">
      <alignment horizontal="right" vertical="center"/>
      <protection/>
    </xf>
    <xf numFmtId="167" fontId="8" fillId="0" borderId="4" xfId="21" applyNumberFormat="1" applyFont="1" applyFill="1" applyBorder="1" applyAlignment="1" applyProtection="1">
      <alignment horizontal="right" vertical="center"/>
      <protection/>
    </xf>
    <xf numFmtId="177" fontId="8" fillId="0" borderId="4" xfId="21" applyNumberFormat="1" applyFont="1" applyFill="1" applyBorder="1" applyAlignment="1">
      <alignment vertical="center"/>
    </xf>
    <xf numFmtId="166" fontId="15" fillId="0" borderId="4" xfId="21" applyNumberFormat="1" applyFont="1" applyFill="1" applyBorder="1" applyAlignment="1" applyProtection="1">
      <alignment horizontal="right" vertical="center"/>
      <protection/>
    </xf>
    <xf numFmtId="167" fontId="15" fillId="0" borderId="4" xfId="21" applyNumberFormat="1" applyFont="1" applyFill="1" applyBorder="1" applyAlignment="1" applyProtection="1">
      <alignment horizontal="right" vertical="center"/>
      <protection/>
    </xf>
    <xf numFmtId="177" fontId="15" fillId="0" borderId="4" xfId="2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165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67" fontId="8" fillId="0" borderId="12" xfId="21" applyNumberFormat="1" applyFont="1" applyFill="1" applyBorder="1" applyAlignment="1" applyProtection="1">
      <alignment horizontal="right" vertical="center"/>
      <protection/>
    </xf>
    <xf numFmtId="167" fontId="15" fillId="0" borderId="12" xfId="21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" xfId="0" applyFont="1" applyFill="1" applyBorder="1" applyAlignment="1">
      <alignment horizontal="left" vertical="center"/>
    </xf>
    <xf numFmtId="0" fontId="23" fillId="0" borderId="7" xfId="0" applyFont="1" applyBorder="1" applyAlignment="1" applyProtection="1">
      <alignment horizontal="center" vertical="center"/>
      <protection locked="0"/>
    </xf>
    <xf numFmtId="171" fontId="8" fillId="0" borderId="7" xfId="15" applyNumberFormat="1" applyFont="1" applyFill="1" applyBorder="1" applyAlignment="1" applyProtection="1">
      <alignment horizontal="right" vertical="center"/>
      <protection/>
    </xf>
    <xf numFmtId="164" fontId="8" fillId="0" borderId="7" xfId="15" applyNumberFormat="1" applyFont="1" applyFill="1" applyBorder="1" applyAlignment="1" applyProtection="1">
      <alignment horizontal="right" vertical="center"/>
      <protection/>
    </xf>
    <xf numFmtId="177" fontId="8" fillId="0" borderId="7" xfId="21" applyNumberFormat="1" applyFont="1" applyFill="1" applyBorder="1" applyAlignment="1">
      <alignment vertical="center"/>
    </xf>
    <xf numFmtId="164" fontId="23" fillId="0" borderId="7" xfId="0" applyNumberFormat="1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171" fontId="23" fillId="0" borderId="7" xfId="0" applyNumberFormat="1" applyFont="1" applyBorder="1" applyAlignment="1" applyProtection="1">
      <alignment vertical="center"/>
      <protection locked="0"/>
    </xf>
    <xf numFmtId="2" fontId="23" fillId="0" borderId="7" xfId="0" applyNumberFormat="1" applyFont="1" applyBorder="1" applyAlignment="1" applyProtection="1">
      <alignment vertical="center"/>
      <protection locked="0"/>
    </xf>
    <xf numFmtId="9" fontId="15" fillId="0" borderId="4" xfId="15" applyNumberFormat="1" applyFont="1" applyFill="1" applyBorder="1" applyAlignment="1">
      <alignment horizontal="right" vertical="center"/>
    </xf>
    <xf numFmtId="164" fontId="8" fillId="0" borderId="8" xfId="15" applyNumberFormat="1" applyFont="1" applyFill="1" applyBorder="1" applyAlignment="1" applyProtection="1">
      <alignment horizontal="center" vertical="center"/>
      <protection/>
    </xf>
    <xf numFmtId="164" fontId="8" fillId="0" borderId="13" xfId="15" applyNumberFormat="1" applyFont="1" applyFill="1" applyBorder="1" applyAlignment="1" applyProtection="1">
      <alignment horizontal="center" vertical="center"/>
      <protection/>
    </xf>
    <xf numFmtId="164" fontId="8" fillId="0" borderId="14" xfId="15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43" fontId="5" fillId="0" borderId="23" xfId="15" applyFont="1" applyFill="1" applyBorder="1" applyAlignment="1" applyProtection="1">
      <alignment horizontal="center" vertical="center"/>
      <protection/>
    </xf>
    <xf numFmtId="43" fontId="5" fillId="0" borderId="1" xfId="15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3" fontId="5" fillId="0" borderId="25" xfId="15" applyFont="1" applyFill="1" applyBorder="1" applyAlignment="1" applyProtection="1">
      <alignment horizontal="center" vertical="center" textRotation="90"/>
      <protection/>
    </xf>
    <xf numFmtId="43" fontId="5" fillId="0" borderId="26" xfId="15" applyFont="1" applyFill="1" applyBorder="1" applyAlignment="1" applyProtection="1">
      <alignment horizontal="center" vertical="center" textRotation="90"/>
      <protection/>
    </xf>
    <xf numFmtId="0" fontId="5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8794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459700" y="0"/>
          <a:ext cx="5419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45" zoomScaleNormal="45" workbookViewId="0" topLeftCell="A1">
      <selection activeCell="V7" sqref="V7"/>
    </sheetView>
  </sheetViews>
  <sheetFormatPr defaultColWidth="9.140625" defaultRowHeight="12.75"/>
  <cols>
    <col min="1" max="1" width="6.28125" style="1" customWidth="1"/>
    <col min="2" max="2" width="1.7109375" style="41" customWidth="1"/>
    <col min="3" max="3" width="47.57421875" style="11" customWidth="1"/>
    <col min="4" max="4" width="22.00390625" style="11" customWidth="1"/>
    <col min="5" max="5" width="32.57421875" style="11" customWidth="1"/>
    <col min="6" max="6" width="33.8515625" style="42" customWidth="1"/>
    <col min="7" max="7" width="13.421875" style="43" customWidth="1"/>
    <col min="8" max="8" width="13.140625" style="43" customWidth="1"/>
    <col min="9" max="9" width="12.8515625" style="43" customWidth="1"/>
    <col min="10" max="10" width="25.140625" style="11" hidden="1" customWidth="1"/>
    <col min="11" max="11" width="15.140625" style="11" hidden="1" customWidth="1"/>
    <col min="12" max="12" width="21.8515625" style="11" hidden="1" customWidth="1"/>
    <col min="13" max="13" width="15.8515625" style="11" hidden="1" customWidth="1"/>
    <col min="14" max="14" width="21.8515625" style="11" hidden="1" customWidth="1"/>
    <col min="15" max="15" width="13.7109375" style="11" hidden="1" customWidth="1"/>
    <col min="16" max="16" width="26.421875" style="2" customWidth="1"/>
    <col min="17" max="17" width="22.421875" style="11" customWidth="1"/>
    <col min="18" max="18" width="14.00390625" style="11" customWidth="1"/>
    <col min="19" max="19" width="12.421875" style="11" customWidth="1"/>
    <col min="20" max="20" width="20.00390625" style="11" customWidth="1"/>
    <col min="21" max="21" width="26.140625" style="44" customWidth="1"/>
    <col min="22" max="22" width="16.7109375" style="11" customWidth="1"/>
    <col min="23" max="23" width="28.00390625" style="44" customWidth="1"/>
    <col min="24" max="24" width="26.140625" style="11" customWidth="1"/>
    <col min="25" max="25" width="12.421875" style="61" customWidth="1"/>
    <col min="26" max="16384" width="38.57421875" style="11" customWidth="1"/>
  </cols>
  <sheetData>
    <row r="1" spans="1:25" ht="81" customHeight="1" thickBot="1">
      <c r="A1" s="6"/>
      <c r="B1" s="23"/>
      <c r="C1" s="80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94.5" customHeight="1" thickBot="1">
      <c r="A2" s="7"/>
      <c r="B2" s="24"/>
      <c r="C2" s="83" t="s">
        <v>33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25" s="3" customFormat="1" ht="38.25" customHeight="1">
      <c r="A3" s="92" t="s">
        <v>22</v>
      </c>
      <c r="B3" s="25"/>
      <c r="C3" s="88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23</v>
      </c>
      <c r="I3" s="90" t="s">
        <v>5</v>
      </c>
      <c r="J3" s="86" t="s">
        <v>6</v>
      </c>
      <c r="K3" s="86"/>
      <c r="L3" s="86" t="s">
        <v>7</v>
      </c>
      <c r="M3" s="86"/>
      <c r="N3" s="86" t="s">
        <v>8</v>
      </c>
      <c r="O3" s="86"/>
      <c r="P3" s="77" t="s">
        <v>9</v>
      </c>
      <c r="Q3" s="78"/>
      <c r="R3" s="78"/>
      <c r="S3" s="78"/>
      <c r="T3" s="79"/>
      <c r="U3" s="86" t="s">
        <v>10</v>
      </c>
      <c r="V3" s="86"/>
      <c r="W3" s="86" t="s">
        <v>11</v>
      </c>
      <c r="X3" s="86"/>
      <c r="Y3" s="87"/>
    </row>
    <row r="4" spans="1:25" s="3" customFormat="1" ht="85.5" customHeight="1" thickBot="1">
      <c r="A4" s="93"/>
      <c r="B4" s="26"/>
      <c r="C4" s="89"/>
      <c r="D4" s="91"/>
      <c r="E4" s="94"/>
      <c r="F4" s="94"/>
      <c r="G4" s="91"/>
      <c r="H4" s="91"/>
      <c r="I4" s="91"/>
      <c r="J4" s="12" t="s">
        <v>12</v>
      </c>
      <c r="K4" s="12" t="s">
        <v>13</v>
      </c>
      <c r="L4" s="12" t="s">
        <v>12</v>
      </c>
      <c r="M4" s="12" t="s">
        <v>13</v>
      </c>
      <c r="N4" s="12" t="s">
        <v>12</v>
      </c>
      <c r="O4" s="12" t="s">
        <v>13</v>
      </c>
      <c r="P4" s="4" t="s">
        <v>12</v>
      </c>
      <c r="Q4" s="4" t="s">
        <v>13</v>
      </c>
      <c r="R4" s="5" t="s">
        <v>14</v>
      </c>
      <c r="S4" s="5" t="s">
        <v>15</v>
      </c>
      <c r="T4" s="5" t="s">
        <v>19</v>
      </c>
      <c r="U4" s="27" t="s">
        <v>12</v>
      </c>
      <c r="V4" s="12" t="s">
        <v>16</v>
      </c>
      <c r="W4" s="27" t="s">
        <v>12</v>
      </c>
      <c r="X4" s="12" t="s">
        <v>13</v>
      </c>
      <c r="Y4" s="58" t="s">
        <v>15</v>
      </c>
    </row>
    <row r="5" spans="1:25" s="22" customFormat="1" ht="49.5" customHeight="1">
      <c r="A5" s="18">
        <v>1</v>
      </c>
      <c r="B5" s="19">
        <v>1</v>
      </c>
      <c r="C5" s="55" t="s">
        <v>44</v>
      </c>
      <c r="D5" s="56">
        <v>39458</v>
      </c>
      <c r="E5" s="55" t="s">
        <v>21</v>
      </c>
      <c r="F5" s="55" t="s">
        <v>27</v>
      </c>
      <c r="G5" s="57">
        <v>233</v>
      </c>
      <c r="H5" s="57">
        <v>300</v>
      </c>
      <c r="I5" s="57">
        <v>2</v>
      </c>
      <c r="J5" s="20">
        <v>144442</v>
      </c>
      <c r="K5" s="21">
        <v>19514</v>
      </c>
      <c r="L5" s="20">
        <v>360260</v>
      </c>
      <c r="M5" s="21">
        <v>46813</v>
      </c>
      <c r="N5" s="20">
        <v>441464</v>
      </c>
      <c r="O5" s="21">
        <v>56511</v>
      </c>
      <c r="P5" s="17">
        <f>+N5+L5+J5</f>
        <v>946166</v>
      </c>
      <c r="Q5" s="16">
        <f>+O5+M5+K5</f>
        <v>122838</v>
      </c>
      <c r="R5" s="49">
        <f>+Q5/H5</f>
        <v>409.46</v>
      </c>
      <c r="S5" s="50">
        <f>+P5/Q5</f>
        <v>7.702551327765024</v>
      </c>
      <c r="T5" s="51">
        <f aca="true" t="shared" si="0" ref="T5:T14">+P5/$P$15</f>
        <v>0.26838329984330983</v>
      </c>
      <c r="U5" s="17">
        <v>1250262</v>
      </c>
      <c r="V5" s="73">
        <f aca="true" t="shared" si="1" ref="V5:V14">IF(U5&lt;&gt;0,-(U5-P5)/U5,"")</f>
        <v>-0.24322581986815564</v>
      </c>
      <c r="W5" s="17">
        <v>3196069</v>
      </c>
      <c r="X5" s="16">
        <v>433951</v>
      </c>
      <c r="Y5" s="60">
        <f>+W5/X5</f>
        <v>7.365045823145931</v>
      </c>
    </row>
    <row r="6" spans="1:25" s="22" customFormat="1" ht="49.5" customHeight="1">
      <c r="A6" s="28">
        <v>2</v>
      </c>
      <c r="B6" s="29">
        <v>3</v>
      </c>
      <c r="C6" s="52" t="s">
        <v>45</v>
      </c>
      <c r="D6" s="53">
        <v>39458</v>
      </c>
      <c r="E6" s="52" t="s">
        <v>34</v>
      </c>
      <c r="F6" s="52" t="s">
        <v>35</v>
      </c>
      <c r="G6" s="54">
        <v>213</v>
      </c>
      <c r="H6" s="54">
        <v>213</v>
      </c>
      <c r="I6" s="54">
        <v>2</v>
      </c>
      <c r="J6" s="30">
        <f>116489.5+37500</f>
        <v>153989.5</v>
      </c>
      <c r="K6" s="31">
        <v>21216</v>
      </c>
      <c r="L6" s="30">
        <f>308770+56250</f>
        <v>365020</v>
      </c>
      <c r="M6" s="31">
        <v>49058</v>
      </c>
      <c r="N6" s="30">
        <f>299331+56250</f>
        <v>355581</v>
      </c>
      <c r="O6" s="31">
        <v>46442</v>
      </c>
      <c r="P6" s="8">
        <f>SUM(J6+L6+N6)</f>
        <v>874590.5</v>
      </c>
      <c r="Q6" s="9">
        <f>SUM(K6+M6+O6)</f>
        <v>116716</v>
      </c>
      <c r="R6" s="46">
        <f>+Q6/H6</f>
        <v>547.962441314554</v>
      </c>
      <c r="S6" s="47">
        <f>+P6/Q6</f>
        <v>7.493321395524179</v>
      </c>
      <c r="T6" s="48">
        <f t="shared" si="0"/>
        <v>0.24808065857535597</v>
      </c>
      <c r="U6" s="8">
        <v>1733994.5</v>
      </c>
      <c r="V6" s="45">
        <f t="shared" si="1"/>
        <v>-0.495620949201396</v>
      </c>
      <c r="W6" s="8">
        <f>427669.5+150000+2664112.5</f>
        <v>3241782</v>
      </c>
      <c r="X6" s="9">
        <f>45000+20000+376231</f>
        <v>441231</v>
      </c>
      <c r="Y6" s="59">
        <f>W6/X6</f>
        <v>7.347131094596707</v>
      </c>
    </row>
    <row r="7" spans="1:25" s="22" customFormat="1" ht="49.5" customHeight="1">
      <c r="A7" s="18">
        <v>3</v>
      </c>
      <c r="B7" s="19">
        <v>2</v>
      </c>
      <c r="C7" s="55" t="s">
        <v>36</v>
      </c>
      <c r="D7" s="56">
        <v>39465</v>
      </c>
      <c r="E7" s="55" t="s">
        <v>21</v>
      </c>
      <c r="F7" s="55" t="s">
        <v>37</v>
      </c>
      <c r="G7" s="57">
        <v>113</v>
      </c>
      <c r="H7" s="57">
        <v>120</v>
      </c>
      <c r="I7" s="57">
        <v>1</v>
      </c>
      <c r="J7" s="20">
        <v>116474</v>
      </c>
      <c r="K7" s="21">
        <v>11589</v>
      </c>
      <c r="L7" s="20">
        <v>201893</v>
      </c>
      <c r="M7" s="21">
        <v>19481</v>
      </c>
      <c r="N7" s="20">
        <v>200161</v>
      </c>
      <c r="O7" s="21">
        <v>18653</v>
      </c>
      <c r="P7" s="17">
        <f aca="true" t="shared" si="2" ref="P7:Q9">+N7+L7+J7</f>
        <v>518528</v>
      </c>
      <c r="Q7" s="16">
        <f t="shared" si="2"/>
        <v>49723</v>
      </c>
      <c r="R7" s="49">
        <f>+Q7/H7</f>
        <v>414.35833333333335</v>
      </c>
      <c r="S7" s="50">
        <f>+P7/Q7</f>
        <v>10.428332964624017</v>
      </c>
      <c r="T7" s="51">
        <f t="shared" si="0"/>
        <v>0.14708228334261825</v>
      </c>
      <c r="U7" s="17"/>
      <c r="V7" s="45">
        <f t="shared" si="1"/>
      </c>
      <c r="W7" s="17">
        <v>518528</v>
      </c>
      <c r="X7" s="16">
        <v>49723</v>
      </c>
      <c r="Y7" s="60">
        <f>+W7/X7</f>
        <v>10.428332964624017</v>
      </c>
    </row>
    <row r="8" spans="1:25" s="22" customFormat="1" ht="49.5" customHeight="1">
      <c r="A8" s="18">
        <v>4</v>
      </c>
      <c r="B8" s="19">
        <v>4</v>
      </c>
      <c r="C8" s="55" t="s">
        <v>38</v>
      </c>
      <c r="D8" s="56">
        <v>39430</v>
      </c>
      <c r="E8" s="55" t="s">
        <v>21</v>
      </c>
      <c r="F8" s="55" t="s">
        <v>39</v>
      </c>
      <c r="G8" s="57">
        <v>242</v>
      </c>
      <c r="H8" s="57">
        <v>250</v>
      </c>
      <c r="I8" s="57">
        <v>6</v>
      </c>
      <c r="J8" s="20">
        <v>74973</v>
      </c>
      <c r="K8" s="21">
        <v>10096</v>
      </c>
      <c r="L8" s="20">
        <v>179420</v>
      </c>
      <c r="M8" s="21">
        <v>21930</v>
      </c>
      <c r="N8" s="20">
        <v>213693</v>
      </c>
      <c r="O8" s="21">
        <v>25943</v>
      </c>
      <c r="P8" s="17">
        <f t="shared" si="2"/>
        <v>468086</v>
      </c>
      <c r="Q8" s="16">
        <f t="shared" si="2"/>
        <v>57969</v>
      </c>
      <c r="R8" s="49">
        <f>+Q8/H8</f>
        <v>231.876</v>
      </c>
      <c r="S8" s="50">
        <f>+P8/Q8</f>
        <v>8.074764098052407</v>
      </c>
      <c r="T8" s="51">
        <f t="shared" si="0"/>
        <v>0.1327742333696788</v>
      </c>
      <c r="U8" s="17">
        <v>542702</v>
      </c>
      <c r="V8" s="73">
        <f t="shared" si="1"/>
        <v>-0.13748981945892957</v>
      </c>
      <c r="W8" s="17">
        <v>14456752</v>
      </c>
      <c r="X8" s="16">
        <v>1858826</v>
      </c>
      <c r="Y8" s="60">
        <f>+W8/X8</f>
        <v>7.777356245286003</v>
      </c>
    </row>
    <row r="9" spans="1:25" s="22" customFormat="1" ht="49.5" customHeight="1">
      <c r="A9" s="18">
        <v>5</v>
      </c>
      <c r="B9" s="19">
        <v>5</v>
      </c>
      <c r="C9" s="55" t="s">
        <v>28</v>
      </c>
      <c r="D9" s="56">
        <v>39451</v>
      </c>
      <c r="E9" s="55" t="s">
        <v>21</v>
      </c>
      <c r="F9" s="55" t="s">
        <v>29</v>
      </c>
      <c r="G9" s="57">
        <v>137</v>
      </c>
      <c r="H9" s="57">
        <v>150</v>
      </c>
      <c r="I9" s="57">
        <v>3</v>
      </c>
      <c r="J9" s="20">
        <v>51514</v>
      </c>
      <c r="K9" s="21">
        <v>5766</v>
      </c>
      <c r="L9" s="20">
        <v>111197</v>
      </c>
      <c r="M9" s="21">
        <v>12340</v>
      </c>
      <c r="N9" s="20">
        <v>113630</v>
      </c>
      <c r="O9" s="21">
        <v>12336</v>
      </c>
      <c r="P9" s="17">
        <f t="shared" si="2"/>
        <v>276341</v>
      </c>
      <c r="Q9" s="16">
        <f t="shared" si="2"/>
        <v>30442</v>
      </c>
      <c r="R9" s="49">
        <f>+Q9/H9</f>
        <v>202.94666666666666</v>
      </c>
      <c r="S9" s="50">
        <f>+P9/Q9</f>
        <v>9.07762302082649</v>
      </c>
      <c r="T9" s="51">
        <f t="shared" si="0"/>
        <v>0.07838509253344558</v>
      </c>
      <c r="U9" s="17">
        <v>426998</v>
      </c>
      <c r="V9" s="73">
        <f t="shared" si="1"/>
        <v>-0.35282835048407724</v>
      </c>
      <c r="W9" s="17">
        <v>2324745</v>
      </c>
      <c r="X9" s="16">
        <v>265610</v>
      </c>
      <c r="Y9" s="60">
        <f>+W9/X9</f>
        <v>8.752475433906856</v>
      </c>
    </row>
    <row r="10" spans="1:25" s="22" customFormat="1" ht="49.5" customHeight="1">
      <c r="A10" s="28">
        <v>6</v>
      </c>
      <c r="B10" s="29">
        <v>6</v>
      </c>
      <c r="C10" s="52" t="s">
        <v>32</v>
      </c>
      <c r="D10" s="53">
        <v>39402</v>
      </c>
      <c r="E10" s="52" t="s">
        <v>24</v>
      </c>
      <c r="F10" s="52" t="s">
        <v>26</v>
      </c>
      <c r="G10" s="54">
        <v>165</v>
      </c>
      <c r="H10" s="54">
        <v>92</v>
      </c>
      <c r="I10" s="54">
        <v>10</v>
      </c>
      <c r="J10" s="30">
        <v>20410.5</v>
      </c>
      <c r="K10" s="31">
        <v>2707</v>
      </c>
      <c r="L10" s="30">
        <v>45956</v>
      </c>
      <c r="M10" s="31">
        <v>5621</v>
      </c>
      <c r="N10" s="30">
        <v>63004.5</v>
      </c>
      <c r="O10" s="31">
        <v>7658</v>
      </c>
      <c r="P10" s="8">
        <f>J10+L10+N10</f>
        <v>129371</v>
      </c>
      <c r="Q10" s="9">
        <f>K10+M10+O10</f>
        <v>15986</v>
      </c>
      <c r="R10" s="46">
        <f>IF(P10&lt;&gt;0,Q10/H10,"")</f>
        <v>173.7608695652174</v>
      </c>
      <c r="S10" s="47">
        <f>IF(P10&lt;&gt;0,P10/Q10,"")</f>
        <v>8.092768672588514</v>
      </c>
      <c r="T10" s="48">
        <f t="shared" si="0"/>
        <v>0.03669653727150292</v>
      </c>
      <c r="U10" s="8">
        <v>195601.5</v>
      </c>
      <c r="V10" s="45">
        <f t="shared" si="1"/>
        <v>-0.33859914162212457</v>
      </c>
      <c r="W10" s="8">
        <f>2138494+2493577.5+2571755+1985535.5+1113022+1444168.5+989643+635116+336718.5+129371</f>
        <v>13837401</v>
      </c>
      <c r="X10" s="9">
        <f>271934+322135+339926+262189+150199+208899+146862+92002+47008+15986</f>
        <v>1857140</v>
      </c>
      <c r="Y10" s="59">
        <f>IF(W10&lt;&gt;0,W10/X10,"")</f>
        <v>7.450919693722605</v>
      </c>
    </row>
    <row r="11" spans="1:25" s="22" customFormat="1" ht="49.5" customHeight="1">
      <c r="A11" s="28">
        <v>7</v>
      </c>
      <c r="B11" s="29">
        <v>7</v>
      </c>
      <c r="C11" s="52" t="s">
        <v>46</v>
      </c>
      <c r="D11" s="53">
        <v>39437</v>
      </c>
      <c r="E11" s="52" t="s">
        <v>34</v>
      </c>
      <c r="F11" s="52" t="s">
        <v>40</v>
      </c>
      <c r="G11" s="54">
        <v>156</v>
      </c>
      <c r="H11" s="54">
        <v>98</v>
      </c>
      <c r="I11" s="54">
        <v>5</v>
      </c>
      <c r="J11" s="30">
        <v>19918.5</v>
      </c>
      <c r="K11" s="31">
        <v>3012</v>
      </c>
      <c r="L11" s="30">
        <v>40565</v>
      </c>
      <c r="M11" s="31">
        <v>5797</v>
      </c>
      <c r="N11" s="30">
        <v>48182.5</v>
      </c>
      <c r="O11" s="31">
        <v>6708</v>
      </c>
      <c r="P11" s="8">
        <f>SUM(J11+L11+N11)</f>
        <v>108666</v>
      </c>
      <c r="Q11" s="9">
        <f>SUM(K11+M11+O11)</f>
        <v>15517</v>
      </c>
      <c r="R11" s="46">
        <f>+Q11/H11</f>
        <v>158.33673469387756</v>
      </c>
      <c r="S11" s="47">
        <f>+P11/Q11</f>
        <v>7.003028936005671</v>
      </c>
      <c r="T11" s="48">
        <f t="shared" si="0"/>
        <v>0.030823491502308373</v>
      </c>
      <c r="U11" s="8">
        <v>218301.5</v>
      </c>
      <c r="V11" s="45">
        <f t="shared" si="1"/>
        <v>-0.5022205527676172</v>
      </c>
      <c r="W11" s="8">
        <v>4227908.5</v>
      </c>
      <c r="X11" s="9">
        <v>574699</v>
      </c>
      <c r="Y11" s="59">
        <f>W11/X11</f>
        <v>7.356735438899319</v>
      </c>
    </row>
    <row r="12" spans="1:25" s="22" customFormat="1" ht="49.5" customHeight="1">
      <c r="A12" s="28">
        <v>8</v>
      </c>
      <c r="B12" s="29">
        <v>8</v>
      </c>
      <c r="C12" s="52" t="s">
        <v>41</v>
      </c>
      <c r="D12" s="53">
        <v>39770</v>
      </c>
      <c r="E12" s="52" t="s">
        <v>24</v>
      </c>
      <c r="F12" s="52" t="s">
        <v>42</v>
      </c>
      <c r="G12" s="54">
        <v>29</v>
      </c>
      <c r="H12" s="54">
        <v>29</v>
      </c>
      <c r="I12" s="54">
        <v>1</v>
      </c>
      <c r="J12" s="30">
        <v>15965</v>
      </c>
      <c r="K12" s="31">
        <v>1392</v>
      </c>
      <c r="L12" s="30">
        <v>30397.5</v>
      </c>
      <c r="M12" s="31">
        <v>2579</v>
      </c>
      <c r="N12" s="30">
        <v>32188</v>
      </c>
      <c r="O12" s="31">
        <v>2904</v>
      </c>
      <c r="P12" s="8">
        <f>J12+L12+N12</f>
        <v>78550.5</v>
      </c>
      <c r="Q12" s="9">
        <f>K12+M12+O12</f>
        <v>6875</v>
      </c>
      <c r="R12" s="46">
        <f>IF(P12&lt;&gt;0,Q12/H12,"")</f>
        <v>237.06896551724137</v>
      </c>
      <c r="S12" s="47">
        <f>IF(P12&lt;&gt;0,P12/Q12,"")</f>
        <v>11.425527272727273</v>
      </c>
      <c r="T12" s="48">
        <f t="shared" si="0"/>
        <v>0.022281124447868457</v>
      </c>
      <c r="U12" s="8"/>
      <c r="V12" s="45">
        <f t="shared" si="1"/>
      </c>
      <c r="W12" s="8">
        <f>78550.5+0</f>
        <v>78550.5</v>
      </c>
      <c r="X12" s="9">
        <f>6875+0</f>
        <v>6875</v>
      </c>
      <c r="Y12" s="59">
        <f>IF(W12&lt;&gt;0,W12/X12,"")</f>
        <v>11.425527272727273</v>
      </c>
    </row>
    <row r="13" spans="1:25" s="22" customFormat="1" ht="49.5" customHeight="1">
      <c r="A13" s="28">
        <v>9</v>
      </c>
      <c r="B13" s="29">
        <v>9</v>
      </c>
      <c r="C13" s="52" t="s">
        <v>43</v>
      </c>
      <c r="D13" s="53">
        <v>39465</v>
      </c>
      <c r="E13" s="52" t="s">
        <v>31</v>
      </c>
      <c r="F13" s="52" t="s">
        <v>31</v>
      </c>
      <c r="G13" s="54">
        <v>16</v>
      </c>
      <c r="H13" s="54">
        <v>16</v>
      </c>
      <c r="I13" s="54">
        <v>1</v>
      </c>
      <c r="J13" s="30">
        <v>12430</v>
      </c>
      <c r="K13" s="31">
        <v>1036</v>
      </c>
      <c r="L13" s="30">
        <v>27048</v>
      </c>
      <c r="M13" s="31">
        <v>2211</v>
      </c>
      <c r="N13" s="30">
        <v>24602</v>
      </c>
      <c r="O13" s="31">
        <v>2018</v>
      </c>
      <c r="P13" s="8">
        <f>+J13+L13+N13</f>
        <v>64080</v>
      </c>
      <c r="Q13" s="9">
        <f>+K13+M13+O13</f>
        <v>5265</v>
      </c>
      <c r="R13" s="46">
        <f>+Q13/H13</f>
        <v>329.0625</v>
      </c>
      <c r="S13" s="47">
        <f>+P13/Q13</f>
        <v>12.17094017094017</v>
      </c>
      <c r="T13" s="48">
        <f t="shared" si="0"/>
        <v>0.018176516439989698</v>
      </c>
      <c r="U13" s="8"/>
      <c r="V13" s="45">
        <f t="shared" si="1"/>
      </c>
      <c r="W13" s="8">
        <v>64080</v>
      </c>
      <c r="X13" s="9">
        <v>5265</v>
      </c>
      <c r="Y13" s="59">
        <f>W13/X13</f>
        <v>12.17094017094017</v>
      </c>
    </row>
    <row r="14" spans="1:25" s="22" customFormat="1" ht="49.5" customHeight="1" thickBot="1">
      <c r="A14" s="18">
        <v>10</v>
      </c>
      <c r="B14" s="19">
        <v>10</v>
      </c>
      <c r="C14" s="55" t="s">
        <v>25</v>
      </c>
      <c r="D14" s="56">
        <v>39430</v>
      </c>
      <c r="E14" s="55" t="s">
        <v>21</v>
      </c>
      <c r="F14" s="55" t="s">
        <v>30</v>
      </c>
      <c r="G14" s="57">
        <v>137</v>
      </c>
      <c r="H14" s="57">
        <v>137</v>
      </c>
      <c r="I14" s="57">
        <v>6</v>
      </c>
      <c r="J14" s="20">
        <v>12002</v>
      </c>
      <c r="K14" s="21">
        <v>2436</v>
      </c>
      <c r="L14" s="20">
        <v>23987</v>
      </c>
      <c r="M14" s="21">
        <v>3511</v>
      </c>
      <c r="N14" s="20">
        <v>25060</v>
      </c>
      <c r="O14" s="21">
        <v>4090</v>
      </c>
      <c r="P14" s="17">
        <f>+N14+L14+J14</f>
        <v>61049</v>
      </c>
      <c r="Q14" s="16">
        <f>+O14+M14+K14</f>
        <v>10037</v>
      </c>
      <c r="R14" s="49">
        <f>+Q14/H14</f>
        <v>73.26277372262774</v>
      </c>
      <c r="S14" s="50">
        <f>+P14/Q14</f>
        <v>6.082395137989439</v>
      </c>
      <c r="T14" s="51">
        <f t="shared" si="0"/>
        <v>0.017316762673922147</v>
      </c>
      <c r="U14" s="17">
        <v>101756</v>
      </c>
      <c r="V14" s="73">
        <f t="shared" si="1"/>
        <v>-0.4000452061794882</v>
      </c>
      <c r="W14" s="17">
        <v>3337947</v>
      </c>
      <c r="X14" s="16">
        <v>416599</v>
      </c>
      <c r="Y14" s="60">
        <f>+W14/X14</f>
        <v>8.01237400953915</v>
      </c>
    </row>
    <row r="15" spans="1:25" s="61" customFormat="1" ht="35.25" customHeight="1" thickBot="1">
      <c r="A15" s="62"/>
      <c r="B15" s="63"/>
      <c r="C15" s="74" t="s">
        <v>17</v>
      </c>
      <c r="D15" s="75"/>
      <c r="E15" s="75"/>
      <c r="F15" s="76"/>
      <c r="G15" s="65">
        <f>SUM(G5:G14)</f>
        <v>1441</v>
      </c>
      <c r="H15" s="65">
        <f>SUM(H5:H14)</f>
        <v>1405</v>
      </c>
      <c r="I15" s="65"/>
      <c r="P15" s="66">
        <f>SUM(P5:P14)</f>
        <v>3525428</v>
      </c>
      <c r="Q15" s="66">
        <f>SUM(Q5:Q14)</f>
        <v>431368</v>
      </c>
      <c r="R15" s="66">
        <f>SUM(R5:R14)</f>
        <v>2778.095284813518</v>
      </c>
      <c r="S15" s="67">
        <f>SUM(S5:S14)</f>
        <v>87.55125299704316</v>
      </c>
      <c r="T15" s="68">
        <f>SUM(T5:T14)</f>
        <v>1.0000000000000002</v>
      </c>
      <c r="U15" s="69"/>
      <c r="V15" s="70"/>
      <c r="W15" s="67">
        <f>SUM(W5:W14)</f>
        <v>45283763</v>
      </c>
      <c r="X15" s="71">
        <f>SUM(X5:X14)</f>
        <v>5909919</v>
      </c>
      <c r="Y15" s="72">
        <f>+W15/X15</f>
        <v>7.6623322586993154</v>
      </c>
    </row>
    <row r="16" spans="2:24" ht="54" customHeight="1">
      <c r="B16" s="32"/>
      <c r="C16" s="64" t="s">
        <v>20</v>
      </c>
      <c r="D16" s="10"/>
      <c r="E16" s="10"/>
      <c r="F16" s="33"/>
      <c r="G16" s="34"/>
      <c r="H16" s="34"/>
      <c r="I16" s="34"/>
      <c r="J16" s="10"/>
      <c r="K16" s="10"/>
      <c r="L16" s="10"/>
      <c r="M16" s="10"/>
      <c r="N16" s="10"/>
      <c r="O16" s="10"/>
      <c r="P16" s="36"/>
      <c r="Q16" s="10"/>
      <c r="R16" s="10"/>
      <c r="S16" s="10"/>
      <c r="T16" s="10"/>
      <c r="U16" s="35"/>
      <c r="V16" s="10"/>
      <c r="W16" s="35"/>
      <c r="X16" s="10"/>
    </row>
    <row r="17" spans="1:23" s="15" customFormat="1" ht="42" customHeight="1">
      <c r="A17" s="13"/>
      <c r="B17" s="37"/>
      <c r="F17" s="38"/>
      <c r="G17" s="39"/>
      <c r="H17" s="39"/>
      <c r="I17" s="39"/>
      <c r="P17" s="14"/>
      <c r="U17" s="40"/>
      <c r="W17" s="40"/>
    </row>
  </sheetData>
  <mergeCells count="17">
    <mergeCell ref="A3:A4"/>
    <mergeCell ref="J3:K3"/>
    <mergeCell ref="E3:E4"/>
    <mergeCell ref="F3:F4"/>
    <mergeCell ref="G3:G4"/>
    <mergeCell ref="H3:H4"/>
    <mergeCell ref="I3:I4"/>
    <mergeCell ref="C15:F15"/>
    <mergeCell ref="P3:T3"/>
    <mergeCell ref="C1:Y1"/>
    <mergeCell ref="C2:Y2"/>
    <mergeCell ref="N3:O3"/>
    <mergeCell ref="U3:V3"/>
    <mergeCell ref="L3:M3"/>
    <mergeCell ref="W3:Y3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Your User Name</cp:lastModifiedBy>
  <cp:lastPrinted>2007-05-01T09:23:16Z</cp:lastPrinted>
  <dcterms:created xsi:type="dcterms:W3CDTF">2006-05-23T08:33:45Z</dcterms:created>
  <dcterms:modified xsi:type="dcterms:W3CDTF">2008-01-21T18:39:54Z</dcterms:modified>
  <cp:category/>
  <cp:version/>
  <cp:contentType/>
  <cp:contentStatus/>
</cp:coreProperties>
</file>