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15480" windowHeight="11640" tabRatio="804" activeTab="0"/>
  </bookViews>
  <sheets>
    <sheet name="Apr 11-13 (we 15)" sheetId="1" r:id="rId1"/>
    <sheet name="Apr 11-13 (TOP 20)" sheetId="2" r:id="rId2"/>
  </sheets>
  <definedNames>
    <definedName name="_xlnm.Print_Area" localSheetId="1">'Apr 11-13 (TOP 20)'!$A$1:$W$42</definedName>
    <definedName name="_xlnm.Print_Area" localSheetId="0">'Apr 11-13 (we 15)'!$A$1:$W$113</definedName>
  </definedNames>
  <calcPr fullCalcOnLoad="1"/>
</workbook>
</file>

<file path=xl/sharedStrings.xml><?xml version="1.0" encoding="utf-8"?>
<sst xmlns="http://schemas.openxmlformats.org/spreadsheetml/2006/main" count="399" uniqueCount="176">
  <si>
    <t>THERE WILL BE BLOOD</t>
  </si>
  <si>
    <t>STUDIO 2.0</t>
  </si>
  <si>
    <t>WE OWN HE NIGHT</t>
  </si>
  <si>
    <t>SÖZÜN BİTTİĞİ YER</t>
  </si>
  <si>
    <t>WELCOME BACK PINOCCHIO</t>
  </si>
  <si>
    <t xml:space="preserve">HORIZON </t>
  </si>
  <si>
    <t>DEATHS OF IAN STONE</t>
  </si>
  <si>
    <t>SOUTHLAND TALES</t>
  </si>
  <si>
    <t>ANKA KUŞU: BANA SIRRINI AÇ</t>
  </si>
  <si>
    <t>SINEMA AJANS</t>
  </si>
  <si>
    <t>KABADAYI</t>
  </si>
  <si>
    <t>FIDA-FILMACASS</t>
  </si>
  <si>
    <t>CASSANDRA'S DREAM</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</si>
  <si>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</si>
  <si>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</si>
  <si>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</si>
  <si>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</si>
  <si>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D PRODUCTIONS</t>
  </si>
  <si>
    <t>MEDYAVIZYON</t>
  </si>
  <si>
    <t>IN THE NAME OF THE KING</t>
  </si>
  <si>
    <t>IN THE VALLEY OF ELAH</t>
  </si>
  <si>
    <t>DRAGON HUNTERS</t>
  </si>
  <si>
    <t>COUNTERFEITERS</t>
  </si>
  <si>
    <t>ROMULUS MY FATHER</t>
  </si>
  <si>
    <t>YUMURTA</t>
  </si>
  <si>
    <t>KENDA</t>
  </si>
  <si>
    <t>KAPLAN FILM</t>
  </si>
  <si>
    <t>DEATH SENTENCE</t>
  </si>
  <si>
    <t>AVSAR FILM</t>
  </si>
  <si>
    <t>VANTAGE POINT</t>
  </si>
  <si>
    <t>COLUMBIA</t>
  </si>
  <si>
    <t>OZEN-AKSOY</t>
  </si>
  <si>
    <t>SLEUTH</t>
  </si>
  <si>
    <t>PERİ TOZU</t>
  </si>
  <si>
    <t>KARAKEDI FILM</t>
  </si>
  <si>
    <t>ONE WAY</t>
  </si>
  <si>
    <t>SARAN GROUP</t>
  </si>
  <si>
    <t>REVOLVER</t>
  </si>
  <si>
    <t>DIGITAL PLATFORM</t>
  </si>
  <si>
    <t>REDACTED</t>
  </si>
  <si>
    <t>Title</t>
  </si>
  <si>
    <t>Cumulative</t>
  </si>
  <si>
    <t>Scr.Avg.
(Adm.)</t>
  </si>
  <si>
    <t>Avg.
Ticket</t>
  </si>
  <si>
    <t>.</t>
  </si>
  <si>
    <t>*Sorted according to Weekend Total G.B.O. - Hafta sonu toplam hasılat sütununa göre sıralanmıştır.</t>
  </si>
  <si>
    <t>Company</t>
  </si>
  <si>
    <t>SEMUM</t>
  </si>
  <si>
    <t>CALINOS</t>
  </si>
  <si>
    <t>SON DERS</t>
  </si>
  <si>
    <t>RENKLER SANAT</t>
  </si>
  <si>
    <t>MY BLUEBERRY NIGHTS</t>
  </si>
  <si>
    <t>PINEMA</t>
  </si>
  <si>
    <t>POSTA</t>
  </si>
  <si>
    <t>P.S. I LOVE YOU</t>
  </si>
  <si>
    <t>SWEENEY TODD</t>
  </si>
  <si>
    <t>WEDDING DAZE</t>
  </si>
  <si>
    <t>RECEP İVEDİK</t>
  </si>
  <si>
    <t>WINX CLUB: THE SECRET OF THE LOST KINGDOM</t>
  </si>
  <si>
    <t>FILMA</t>
  </si>
  <si>
    <t>BAYRAMPAŞA: BEN FAZLA KALMAYACAĞIM</t>
  </si>
  <si>
    <t>UIP</t>
  </si>
  <si>
    <t>CLOVERFIELD</t>
  </si>
  <si>
    <t>PARAMOUNT</t>
  </si>
  <si>
    <t>ULAK</t>
  </si>
  <si>
    <t>WALT DISNEY</t>
  </si>
  <si>
    <t>MR MAGORIUM'S WONDER EMPORIUM</t>
  </si>
  <si>
    <t>FIDA FILM</t>
  </si>
  <si>
    <t>BEE MOVIE</t>
  </si>
  <si>
    <t>IZGNANIE</t>
  </si>
  <si>
    <t>BARBAR</t>
  </si>
  <si>
    <t>INTERCINEMA</t>
  </si>
  <si>
    <t>BOYUT FILM</t>
  </si>
  <si>
    <t>PLAJDA</t>
  </si>
  <si>
    <t>MIST, THE</t>
  </si>
  <si>
    <t>TMC</t>
  </si>
  <si>
    <t>27 DRESSES</t>
  </si>
  <si>
    <t>FOX</t>
  </si>
  <si>
    <t>GAME PLAN</t>
  </si>
  <si>
    <t>AUGUST RUSH</t>
  </si>
  <si>
    <t>CHARLIE BARTLETT</t>
  </si>
  <si>
    <t>ASTERIX AT THE OLYMPIC GAMES</t>
  </si>
  <si>
    <t>HAZAN MEVSİMİ: BİR PANAYIR HİKAYESİ</t>
  </si>
  <si>
    <t>10,000 BC</t>
  </si>
  <si>
    <t>NO COUNTRY FOR OLD MEN</t>
  </si>
  <si>
    <t>JUMPER</t>
  </si>
  <si>
    <t>LOVE IN THE TIME OF CHOLERA</t>
  </si>
  <si>
    <t>HAYATTAN KORKMA</t>
  </si>
  <si>
    <t>24 KARE</t>
  </si>
  <si>
    <t>MONGOL</t>
  </si>
  <si>
    <t>BETA</t>
  </si>
  <si>
    <t>SPIDERWICK CHRONICLES</t>
  </si>
  <si>
    <t>FLOCK, THE</t>
  </si>
  <si>
    <t>MİRAS</t>
  </si>
  <si>
    <t>GDY AJANS</t>
  </si>
  <si>
    <t>BROKEN ANGEL</t>
  </si>
  <si>
    <t>UNICVISIONS</t>
  </si>
  <si>
    <t>INSIDE</t>
  </si>
  <si>
    <t>CELLULOID DREAMS</t>
  </si>
  <si>
    <t>BEFORE THE DEVIL KNOWS YOU'RE DEAD</t>
  </si>
  <si>
    <t>OPEN SEASON</t>
  </si>
  <si>
    <t>BANK JOB</t>
  </si>
  <si>
    <t>AWAKE</t>
  </si>
  <si>
    <t>WEINSTEIN CO.</t>
  </si>
  <si>
    <t>JUNO</t>
  </si>
  <si>
    <t>GİRDAP</t>
  </si>
  <si>
    <t>KUZEY FILM</t>
  </si>
  <si>
    <t>KITE RUNNER</t>
  </si>
  <si>
    <t>PLATO FILM</t>
  </si>
  <si>
    <t>PARANOID PARK</t>
  </si>
  <si>
    <t>BARBAR FILM</t>
  </si>
  <si>
    <t>ARA</t>
  </si>
  <si>
    <t>RENDITION</t>
  </si>
  <si>
    <t>BESTLINE</t>
  </si>
  <si>
    <t>NANNY DIARIES</t>
  </si>
  <si>
    <t>FILMPOP</t>
  </si>
  <si>
    <t>35 MILIM</t>
  </si>
  <si>
    <t>FIDA</t>
  </si>
  <si>
    <t>BIR FILM</t>
  </si>
  <si>
    <t>Last Weekend</t>
  </si>
  <si>
    <t>Distributor</t>
  </si>
  <si>
    <t>Friday</t>
  </si>
  <si>
    <t>Saturday</t>
  </si>
  <si>
    <t>Sunday</t>
  </si>
  <si>
    <t>Change</t>
  </si>
  <si>
    <t>Adm.</t>
  </si>
  <si>
    <t>WB</t>
  </si>
  <si>
    <t>WARNER BROS.</t>
  </si>
  <si>
    <t>G.B.O.</t>
  </si>
  <si>
    <t>Release
Date</t>
  </si>
  <si>
    <t># of
Prints</t>
  </si>
  <si>
    <t># of
Screen</t>
  </si>
  <si>
    <t>Weeks in Release</t>
  </si>
  <si>
    <t>Weekend Total</t>
  </si>
  <si>
    <t>TIGLON</t>
  </si>
  <si>
    <t>OZEN</t>
  </si>
  <si>
    <t>BEYAZ MELEK</t>
  </si>
  <si>
    <t>I AM LEGEND</t>
  </si>
  <si>
    <t>RED KIT</t>
  </si>
  <si>
    <t>CHANTIER</t>
  </si>
  <si>
    <t>WILD BUNCH</t>
  </si>
  <si>
    <t>DONKEY XOTE</t>
  </si>
  <si>
    <t>OZEN-UMUT</t>
  </si>
  <si>
    <t>BUCKET LIST</t>
  </si>
  <si>
    <t>JOHN RAMBO</t>
  </si>
  <si>
    <t>SINETEL</t>
  </si>
  <si>
    <t>AVSAR FILM-TMC</t>
  </si>
  <si>
    <t>ISTANBUL GUNESI</t>
  </si>
  <si>
    <t>GIDAM</t>
  </si>
  <si>
    <t>STREET KINGS</t>
  </si>
  <si>
    <t>RUINS, THE</t>
  </si>
  <si>
    <t>VESAİRE VESAİRE</t>
  </si>
  <si>
    <t>HAYTA FILM</t>
  </si>
  <si>
    <t>MAMA'S BOY</t>
  </si>
  <si>
    <t>FORTISSIMO</t>
  </si>
  <si>
    <t>FOX AND THE CHILD, THE</t>
  </si>
  <si>
    <t>CENNET</t>
  </si>
  <si>
    <t>D.F.G.S.</t>
  </si>
  <si>
    <t>YEAR MY PARENTS WENT ON VACATION, THE</t>
  </si>
  <si>
    <t>FILMS DISTRIBUTION</t>
  </si>
  <si>
    <t>FERMAT'S ROOM</t>
  </si>
  <si>
    <t>A+ FILM</t>
  </si>
  <si>
    <t>THE EYE</t>
  </si>
  <si>
    <t>ANGEL</t>
  </si>
  <si>
    <t>BEOWULF</t>
  </si>
  <si>
    <t>ACROSS THE UNIVERSE</t>
  </si>
  <si>
    <t>SPRI</t>
  </si>
  <si>
    <t>DIVING BELL AND THE BUTTERFLY, THE</t>
  </si>
  <si>
    <t>NATIONAL TREASURE: BOOK OF SECRET</t>
  </si>
  <si>
    <t>UNKNOWN, THE</t>
  </si>
  <si>
    <t>SPOT FILM</t>
  </si>
  <si>
    <t>FALL DOWN DEAD</t>
  </si>
  <si>
    <t>NEW FILMS</t>
  </si>
  <si>
    <t>DEATH AT A FUNERAL</t>
  </si>
  <si>
    <t>CAN FILM</t>
  </si>
  <si>
    <t>DIGITAL SANATLAR-UMIT UNAL</t>
  </si>
</sst>
</file>

<file path=xl/styles.xml><?xml version="1.0" encoding="utf-8"?>
<styleSheet xmlns="http://schemas.openxmlformats.org/spreadsheetml/2006/main">
  <numFmts count="47">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s>
  <fonts count="72">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20"/>
      <color indexed="61"/>
      <name val="GoudyLight"/>
      <family val="0"/>
    </font>
    <font>
      <sz val="16"/>
      <color indexed="61"/>
      <name val="GoudyLight"/>
      <family val="0"/>
    </font>
    <font>
      <sz val="10"/>
      <color indexed="9"/>
      <name val="Trebuchet MS"/>
      <family val="2"/>
    </font>
    <font>
      <sz val="10"/>
      <color indexed="9"/>
      <name val="Arial"/>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style="hair"/>
      <top style="hair"/>
      <bottom style="thin"/>
    </border>
    <border>
      <left style="hair"/>
      <right>
        <color indexed="63"/>
      </right>
      <top style="hair"/>
      <bottom style="medium"/>
    </border>
    <border>
      <left style="hair"/>
      <right style="hair"/>
      <top style="hair"/>
      <bottom style="medium"/>
    </border>
    <border>
      <left>
        <color indexed="63"/>
      </left>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medium"/>
      <right style="hair"/>
      <top>
        <color indexed="63"/>
      </top>
      <bottom style="medium"/>
    </border>
    <border>
      <left style="hair"/>
      <right style="hair"/>
      <top style="hair"/>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20" borderId="5" applyNumberFormat="0" applyAlignment="0" applyProtection="0"/>
    <xf numFmtId="0" fontId="64" fillId="21" borderId="6" applyNumberFormat="0" applyAlignment="0" applyProtection="0"/>
    <xf numFmtId="0" fontId="65" fillId="20" borderId="6" applyNumberFormat="0" applyAlignment="0" applyProtection="0"/>
    <xf numFmtId="0" fontId="66" fillId="22" borderId="7" applyNumberFormat="0" applyAlignment="0" applyProtection="0"/>
    <xf numFmtId="0" fontId="67"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68" fillId="24" borderId="0" applyNumberFormat="0" applyBorder="0" applyAlignment="0" applyProtection="0"/>
    <xf numFmtId="0" fontId="0" fillId="25" borderId="8" applyNumberFormat="0" applyFont="0" applyAlignment="0" applyProtection="0"/>
    <xf numFmtId="0" fontId="6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9" fontId="0" fillId="0" borderId="0" applyFont="0" applyFill="0" applyBorder="0" applyAlignment="0" applyProtection="0"/>
  </cellStyleXfs>
  <cellXfs count="237">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0" applyFont="1" applyFill="1" applyBorder="1" applyAlignment="1" applyProtection="1">
      <alignment vertical="center"/>
      <protection/>
    </xf>
    <xf numFmtId="1" fontId="19" fillId="0"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9" fillId="0" borderId="0" xfId="0" applyFont="1" applyAlignment="1" applyProtection="1">
      <alignment horizontal="right" vertical="center"/>
      <protection locked="0"/>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2"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0" fillId="0" borderId="11" xfId="0" applyFont="1" applyBorder="1" applyAlignment="1" applyProtection="1">
      <alignment horizontal="center" vertical="center"/>
      <protection/>
    </xf>
    <xf numFmtId="0" fontId="16" fillId="0" borderId="12" xfId="0" applyFont="1" applyBorder="1" applyAlignment="1" applyProtection="1">
      <alignment horizontal="center" wrapText="1"/>
      <protection/>
    </xf>
    <xf numFmtId="193" fontId="16" fillId="0" borderId="12" xfId="0" applyNumberFormat="1" applyFont="1" applyFill="1" applyBorder="1" applyAlignment="1" applyProtection="1">
      <alignment horizontal="center" wrapText="1"/>
      <protection/>
    </xf>
    <xf numFmtId="188" fontId="16" fillId="0" borderId="12" xfId="0" applyNumberFormat="1" applyFont="1" applyBorder="1" applyAlignment="1" applyProtection="1">
      <alignment horizontal="center" wrapText="1"/>
      <protection/>
    </xf>
    <xf numFmtId="193" fontId="16" fillId="0" borderId="13" xfId="0" applyNumberFormat="1" applyFont="1" applyFill="1" applyBorder="1" applyAlignment="1" applyProtection="1">
      <alignment horizontal="center" wrapText="1"/>
      <protection/>
    </xf>
    <xf numFmtId="0" fontId="21" fillId="0" borderId="0" xfId="0" applyFont="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191" fontId="16" fillId="0" borderId="12" xfId="0" applyNumberFormat="1" applyFont="1" applyBorder="1" applyAlignment="1" applyProtection="1">
      <alignment horizontal="center" wrapText="1"/>
      <protection/>
    </xf>
    <xf numFmtId="191" fontId="16" fillId="0" borderId="12" xfId="0" applyNumberFormat="1" applyFont="1" applyFill="1" applyBorder="1" applyAlignment="1" applyProtection="1">
      <alignment horizontal="center" wrapText="1"/>
      <protection/>
    </xf>
    <xf numFmtId="188" fontId="16" fillId="0" borderId="12" xfId="0" applyNumberFormat="1" applyFont="1" applyFill="1" applyBorder="1" applyAlignment="1" applyProtection="1">
      <alignment horizontal="center" wrapText="1"/>
      <protection/>
    </xf>
    <xf numFmtId="0" fontId="11" fillId="0" borderId="0" xfId="0" applyFont="1" applyFill="1" applyBorder="1" applyAlignment="1">
      <alignment horizontal="center" vertical="center"/>
    </xf>
    <xf numFmtId="0" fontId="19" fillId="0" borderId="14" xfId="0" applyFont="1" applyFill="1" applyBorder="1" applyAlignment="1" applyProtection="1">
      <alignment horizontal="right" vertical="center"/>
      <protection/>
    </xf>
    <xf numFmtId="0" fontId="19" fillId="0" borderId="15" xfId="0" applyFont="1" applyFill="1" applyBorder="1" applyAlignment="1" applyProtection="1">
      <alignment horizontal="right" vertical="center"/>
      <protection/>
    </xf>
    <xf numFmtId="3" fontId="21" fillId="33" borderId="16" xfId="0" applyNumberFormat="1" applyFont="1" applyFill="1" applyBorder="1" applyAlignment="1" applyProtection="1">
      <alignment horizontal="center" vertical="center"/>
      <protection/>
    </xf>
    <xf numFmtId="0" fontId="21" fillId="33" borderId="16" xfId="0" applyFont="1" applyFill="1" applyBorder="1" applyAlignment="1" applyProtection="1">
      <alignment horizontal="center" vertical="center"/>
      <protection/>
    </xf>
    <xf numFmtId="193" fontId="21" fillId="33" borderId="16" xfId="0" applyNumberFormat="1" applyFont="1" applyFill="1" applyBorder="1" applyAlignment="1" applyProtection="1">
      <alignment horizontal="center" vertical="center"/>
      <protection/>
    </xf>
    <xf numFmtId="192" fontId="21" fillId="33" borderId="16" xfId="62" applyNumberFormat="1" applyFont="1" applyFill="1" applyBorder="1" applyAlignment="1" applyProtection="1">
      <alignment horizontal="center" vertical="center"/>
      <protection/>
    </xf>
    <xf numFmtId="0" fontId="19" fillId="0" borderId="17" xfId="0" applyFont="1" applyFill="1" applyBorder="1" applyAlignment="1" applyProtection="1">
      <alignment horizontal="right" vertical="center"/>
      <protection/>
    </xf>
    <xf numFmtId="185"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center" vertical="center"/>
      <protection/>
    </xf>
    <xf numFmtId="0" fontId="19" fillId="0" borderId="16" xfId="0" applyFont="1" applyFill="1" applyBorder="1" applyAlignment="1" applyProtection="1">
      <alignment horizontal="right" vertical="center"/>
      <protection/>
    </xf>
    <xf numFmtId="0" fontId="19" fillId="0" borderId="18" xfId="0" applyFont="1" applyFill="1" applyBorder="1" applyAlignment="1" applyProtection="1">
      <alignment horizontal="right" vertical="center"/>
      <protection/>
    </xf>
    <xf numFmtId="3" fontId="24" fillId="33" borderId="16" xfId="0" applyNumberFormat="1"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191" fontId="24" fillId="33" borderId="16" xfId="0" applyNumberFormat="1" applyFont="1" applyFill="1" applyBorder="1" applyAlignment="1" applyProtection="1">
      <alignment horizontal="center" vertical="center"/>
      <protection/>
    </xf>
    <xf numFmtId="188" fontId="24" fillId="33" borderId="16" xfId="0" applyNumberFormat="1" applyFont="1" applyFill="1" applyBorder="1" applyAlignment="1" applyProtection="1">
      <alignment horizontal="right" vertical="center"/>
      <protection/>
    </xf>
    <xf numFmtId="193" fontId="24" fillId="33" borderId="16" xfId="0" applyNumberFormat="1" applyFont="1" applyFill="1" applyBorder="1" applyAlignment="1" applyProtection="1">
      <alignment horizontal="center" vertical="center"/>
      <protection/>
    </xf>
    <xf numFmtId="192" fontId="24" fillId="33" borderId="16" xfId="62" applyNumberFormat="1" applyFont="1" applyFill="1" applyBorder="1" applyAlignment="1" applyProtection="1">
      <alignment horizontal="center" vertical="center"/>
      <protection/>
    </xf>
    <xf numFmtId="0" fontId="19" fillId="0" borderId="19" xfId="0" applyFont="1" applyFill="1" applyBorder="1" applyAlignment="1" applyProtection="1">
      <alignment horizontal="right" vertical="center"/>
      <protection/>
    </xf>
    <xf numFmtId="190" fontId="26" fillId="0" borderId="14" xfId="0" applyNumberFormat="1" applyFont="1" applyFill="1" applyBorder="1" applyAlignment="1" applyProtection="1">
      <alignment horizontal="center" vertical="center"/>
      <protection locked="0"/>
    </xf>
    <xf numFmtId="14" fontId="26" fillId="0" borderId="14" xfId="0" applyNumberFormat="1" applyFont="1" applyFill="1" applyBorder="1" applyAlignment="1">
      <alignment horizontal="left" vertical="center"/>
    </xf>
    <xf numFmtId="0" fontId="26" fillId="0" borderId="14" xfId="0" applyFont="1" applyFill="1" applyBorder="1" applyAlignment="1">
      <alignment horizontal="center" vertical="center"/>
    </xf>
    <xf numFmtId="185" fontId="26" fillId="0" borderId="14" xfId="40" applyNumberFormat="1" applyFont="1" applyFill="1" applyBorder="1" applyAlignment="1">
      <alignment horizontal="right"/>
    </xf>
    <xf numFmtId="196" fontId="26" fillId="0" borderId="14" xfId="40" applyNumberFormat="1" applyFont="1" applyFill="1" applyBorder="1" applyAlignment="1">
      <alignment horizontal="right"/>
    </xf>
    <xf numFmtId="2" fontId="26" fillId="0" borderId="14" xfId="40" applyNumberFormat="1" applyFont="1" applyFill="1" applyBorder="1" applyAlignment="1">
      <alignment horizontal="right"/>
    </xf>
    <xf numFmtId="192" fontId="26" fillId="0" borderId="14" xfId="62" applyNumberFormat="1" applyFont="1" applyFill="1" applyBorder="1" applyAlignment="1" applyProtection="1">
      <alignment horizontal="right" vertical="center"/>
      <protection/>
    </xf>
    <xf numFmtId="1" fontId="19" fillId="0" borderId="14" xfId="0" applyNumberFormat="1" applyFont="1" applyFill="1" applyBorder="1" applyAlignment="1" applyProtection="1">
      <alignment horizontal="right" vertical="center"/>
      <protection/>
    </xf>
    <xf numFmtId="171" fontId="4" fillId="0" borderId="14" xfId="40" applyFont="1" applyFill="1" applyBorder="1" applyAlignment="1" applyProtection="1">
      <alignment horizontal="left" vertical="center"/>
      <protection/>
    </xf>
    <xf numFmtId="190" fontId="4" fillId="0" borderId="14" xfId="0" applyNumberFormat="1" applyFont="1" applyFill="1" applyBorder="1" applyAlignment="1" applyProtection="1">
      <alignment horizontal="center" vertical="center"/>
      <protection/>
    </xf>
    <xf numFmtId="0" fontId="4" fillId="0" borderId="14" xfId="0" applyFont="1" applyFill="1" applyBorder="1" applyAlignment="1" applyProtection="1">
      <alignment vertical="center"/>
      <protection/>
    </xf>
    <xf numFmtId="0" fontId="4" fillId="0" borderId="14" xfId="0" applyNumberFormat="1" applyFont="1" applyFill="1" applyBorder="1" applyAlignment="1" applyProtection="1">
      <alignment horizontal="center" vertical="center"/>
      <protection/>
    </xf>
    <xf numFmtId="191" fontId="18"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xf>
    <xf numFmtId="191" fontId="4" fillId="0" borderId="14" xfId="0" applyNumberFormat="1" applyFont="1" applyFill="1" applyBorder="1" applyAlignment="1" applyProtection="1">
      <alignment horizontal="right" vertical="center"/>
      <protection/>
    </xf>
    <xf numFmtId="188" fontId="4" fillId="0" borderId="14" xfId="0" applyNumberFormat="1" applyFont="1" applyFill="1" applyBorder="1" applyAlignment="1" applyProtection="1">
      <alignment horizontal="right" vertical="center"/>
      <protection/>
    </xf>
    <xf numFmtId="191" fontId="17" fillId="0" borderId="14" xfId="0" applyNumberFormat="1" applyFont="1" applyFill="1" applyBorder="1" applyAlignment="1" applyProtection="1">
      <alignment horizontal="right" vertical="center"/>
      <protection/>
    </xf>
    <xf numFmtId="188" fontId="17" fillId="0" borderId="14" xfId="0" applyNumberFormat="1" applyFont="1" applyFill="1" applyBorder="1" applyAlignment="1" applyProtection="1">
      <alignment horizontal="right" vertical="center"/>
      <protection/>
    </xf>
    <xf numFmtId="191" fontId="9"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locked="0"/>
    </xf>
    <xf numFmtId="188" fontId="4" fillId="0" borderId="14" xfId="0" applyNumberFormat="1" applyFont="1" applyFill="1" applyBorder="1" applyAlignment="1" applyProtection="1">
      <alignment horizontal="right" vertical="center"/>
      <protection locked="0"/>
    </xf>
    <xf numFmtId="193" fontId="4" fillId="0" borderId="14" xfId="0" applyNumberFormat="1" applyFont="1" applyFill="1" applyBorder="1" applyAlignment="1" applyProtection="1">
      <alignment vertical="center"/>
      <protection locked="0"/>
    </xf>
    <xf numFmtId="191" fontId="4" fillId="0" borderId="14" xfId="0" applyNumberFormat="1"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16"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7" fillId="0" borderId="14"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21" fillId="0" borderId="14" xfId="0" applyFont="1" applyFill="1" applyBorder="1" applyAlignment="1" applyProtection="1">
      <alignment horizontal="center" vertical="center"/>
      <protection/>
    </xf>
    <xf numFmtId="0" fontId="20" fillId="0" borderId="14" xfId="0" applyFont="1" applyFill="1" applyBorder="1" applyAlignment="1" applyProtection="1">
      <alignment horizontal="right" vertical="center"/>
      <protection/>
    </xf>
    <xf numFmtId="0" fontId="14" fillId="0" borderId="14" xfId="0" applyFont="1" applyFill="1" applyBorder="1" applyAlignment="1" applyProtection="1">
      <alignment horizontal="left" vertical="center"/>
      <protection/>
    </xf>
    <xf numFmtId="190" fontId="14" fillId="0" borderId="14" xfId="0" applyNumberFormat="1" applyFont="1" applyFill="1" applyBorder="1" applyAlignment="1" applyProtection="1">
      <alignment horizontal="center" vertical="center"/>
      <protection/>
    </xf>
    <xf numFmtId="0" fontId="14" fillId="0" borderId="14" xfId="0" applyFont="1" applyFill="1" applyBorder="1" applyAlignment="1" applyProtection="1">
      <alignment vertical="center"/>
      <protection/>
    </xf>
    <xf numFmtId="0" fontId="14" fillId="0" borderId="14" xfId="0" applyFont="1" applyFill="1" applyBorder="1" applyAlignment="1" applyProtection="1">
      <alignment horizontal="center" vertical="center"/>
      <protection/>
    </xf>
    <xf numFmtId="3" fontId="12" fillId="0" borderId="14" xfId="0" applyNumberFormat="1"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191" fontId="12" fillId="0" borderId="14" xfId="0" applyNumberFormat="1" applyFont="1" applyFill="1" applyBorder="1" applyAlignment="1" applyProtection="1">
      <alignment vertical="center"/>
      <protection/>
    </xf>
    <xf numFmtId="188" fontId="12" fillId="0" borderId="14" xfId="0" applyNumberFormat="1" applyFont="1" applyFill="1" applyBorder="1" applyAlignment="1" applyProtection="1">
      <alignment horizontal="right" vertical="center"/>
      <protection/>
    </xf>
    <xf numFmtId="193" fontId="12" fillId="0" borderId="14" xfId="0" applyNumberFormat="1" applyFont="1" applyFill="1" applyBorder="1" applyAlignment="1" applyProtection="1">
      <alignment vertical="center"/>
      <protection/>
    </xf>
    <xf numFmtId="191" fontId="12" fillId="0" borderId="14" xfId="0" applyNumberFormat="1" applyFont="1" applyFill="1" applyBorder="1" applyAlignment="1" applyProtection="1">
      <alignment horizontal="right" vertical="center"/>
      <protection/>
    </xf>
    <xf numFmtId="192" fontId="12" fillId="0" borderId="14" xfId="62" applyNumberFormat="1" applyFont="1" applyFill="1" applyBorder="1" applyAlignment="1" applyProtection="1">
      <alignment vertical="center"/>
      <protection/>
    </xf>
    <xf numFmtId="0" fontId="13" fillId="0" borderId="14" xfId="0" applyFont="1" applyFill="1" applyBorder="1" applyAlignment="1" applyProtection="1">
      <alignment vertical="center"/>
      <protection/>
    </xf>
    <xf numFmtId="0" fontId="19" fillId="0" borderId="14" xfId="0"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protection locked="0"/>
    </xf>
    <xf numFmtId="190" fontId="7" fillId="0" borderId="14"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191" fontId="7" fillId="0" borderId="14" xfId="0" applyNumberFormat="1" applyFont="1" applyFill="1" applyBorder="1" applyAlignment="1" applyProtection="1">
      <alignment vertical="center"/>
      <protection locked="0"/>
    </xf>
    <xf numFmtId="188" fontId="7" fillId="0" borderId="14" xfId="0" applyNumberFormat="1" applyFont="1" applyFill="1" applyBorder="1" applyAlignment="1" applyProtection="1">
      <alignment horizontal="right" vertical="center"/>
      <protection locked="0"/>
    </xf>
    <xf numFmtId="191" fontId="10" fillId="0" borderId="14" xfId="0" applyNumberFormat="1" applyFont="1" applyFill="1" applyBorder="1" applyAlignment="1" applyProtection="1">
      <alignment vertical="center"/>
      <protection locked="0"/>
    </xf>
    <xf numFmtId="188" fontId="10" fillId="0" borderId="14" xfId="0" applyNumberFormat="1" applyFont="1" applyFill="1" applyBorder="1" applyAlignment="1" applyProtection="1">
      <alignment horizontal="right" vertical="center"/>
      <protection locked="0"/>
    </xf>
    <xf numFmtId="193" fontId="7" fillId="0" borderId="14" xfId="0" applyNumberFormat="1"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4" xfId="0" applyFont="1" applyFill="1" applyBorder="1" applyAlignment="1">
      <alignment vertical="center"/>
    </xf>
    <xf numFmtId="0" fontId="11" fillId="0" borderId="14" xfId="0" applyFont="1" applyFill="1" applyBorder="1" applyAlignment="1">
      <alignment horizontal="center" vertical="center"/>
    </xf>
    <xf numFmtId="191" fontId="7" fillId="0" borderId="14" xfId="0" applyNumberFormat="1" applyFont="1" applyFill="1" applyBorder="1" applyAlignment="1" applyProtection="1">
      <alignment horizontal="right" vertical="center"/>
      <protection locked="0"/>
    </xf>
    <xf numFmtId="190" fontId="26" fillId="0" borderId="16" xfId="0" applyNumberFormat="1" applyFont="1" applyFill="1" applyBorder="1" applyAlignment="1" applyProtection="1">
      <alignment horizontal="center" vertical="center"/>
      <protection locked="0"/>
    </xf>
    <xf numFmtId="14" fontId="26" fillId="0" borderId="16" xfId="0" applyNumberFormat="1" applyFont="1" applyFill="1" applyBorder="1" applyAlignment="1">
      <alignment horizontal="left" vertical="center"/>
    </xf>
    <xf numFmtId="0" fontId="26" fillId="0" borderId="16" xfId="0" applyFont="1" applyFill="1" applyBorder="1" applyAlignment="1">
      <alignment horizontal="center" vertical="center"/>
    </xf>
    <xf numFmtId="185" fontId="26" fillId="0" borderId="16" xfId="40" applyNumberFormat="1" applyFont="1" applyFill="1" applyBorder="1" applyAlignment="1">
      <alignment horizontal="right"/>
    </xf>
    <xf numFmtId="196" fontId="26" fillId="0" borderId="16" xfId="40" applyNumberFormat="1" applyFont="1" applyFill="1" applyBorder="1" applyAlignment="1">
      <alignment horizontal="right"/>
    </xf>
    <xf numFmtId="2" fontId="26" fillId="0" borderId="16" xfId="40" applyNumberFormat="1" applyFont="1" applyFill="1" applyBorder="1" applyAlignment="1">
      <alignment horizontal="right"/>
    </xf>
    <xf numFmtId="192" fontId="26" fillId="0" borderId="16" xfId="62" applyNumberFormat="1" applyFont="1" applyFill="1" applyBorder="1" applyAlignment="1" applyProtection="1">
      <alignment horizontal="right" vertical="center"/>
      <protection/>
    </xf>
    <xf numFmtId="190" fontId="26" fillId="0" borderId="20" xfId="0" applyNumberFormat="1" applyFont="1" applyFill="1" applyBorder="1" applyAlignment="1" applyProtection="1">
      <alignment horizontal="center" vertical="center"/>
      <protection locked="0"/>
    </xf>
    <xf numFmtId="14" fontId="26" fillId="0" borderId="20" xfId="0" applyNumberFormat="1" applyFont="1" applyFill="1" applyBorder="1" applyAlignment="1">
      <alignment horizontal="left" vertical="center"/>
    </xf>
    <xf numFmtId="0" fontId="26" fillId="0" borderId="20" xfId="0" applyFont="1" applyFill="1" applyBorder="1" applyAlignment="1">
      <alignment horizontal="center" vertical="center"/>
    </xf>
    <xf numFmtId="185" fontId="26" fillId="0" borderId="20" xfId="40" applyNumberFormat="1" applyFont="1" applyFill="1" applyBorder="1" applyAlignment="1">
      <alignment horizontal="right"/>
    </xf>
    <xf numFmtId="196" fontId="26" fillId="0" borderId="20" xfId="40" applyNumberFormat="1" applyFont="1" applyFill="1" applyBorder="1" applyAlignment="1">
      <alignment horizontal="right"/>
    </xf>
    <xf numFmtId="2" fontId="26" fillId="0" borderId="20" xfId="40" applyNumberFormat="1" applyFont="1" applyFill="1" applyBorder="1" applyAlignment="1">
      <alignment horizontal="right"/>
    </xf>
    <xf numFmtId="192" fontId="26" fillId="0" borderId="20" xfId="62" applyNumberFormat="1" applyFont="1" applyFill="1" applyBorder="1" applyAlignment="1" applyProtection="1">
      <alignment horizontal="right" vertical="center"/>
      <protection/>
    </xf>
    <xf numFmtId="0" fontId="16" fillId="0" borderId="21"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7" fillId="0" borderId="21" xfId="0" applyFont="1" applyFill="1" applyBorder="1" applyAlignment="1" applyProtection="1">
      <alignment vertical="center"/>
      <protection locked="0"/>
    </xf>
    <xf numFmtId="0" fontId="5" fillId="0" borderId="21" xfId="0" applyFont="1" applyFill="1" applyBorder="1" applyAlignment="1" applyProtection="1">
      <alignment vertical="center"/>
      <protection locked="0"/>
    </xf>
    <xf numFmtId="0" fontId="5" fillId="0" borderId="21" xfId="0" applyFont="1" applyFill="1" applyBorder="1" applyAlignment="1" applyProtection="1">
      <alignment vertical="center" wrapText="1"/>
      <protection locked="0"/>
    </xf>
    <xf numFmtId="0" fontId="26" fillId="0" borderId="22" xfId="0" applyFont="1" applyFill="1" applyBorder="1" applyAlignment="1">
      <alignment horizontal="left" vertical="center"/>
    </xf>
    <xf numFmtId="190" fontId="26" fillId="0" borderId="23" xfId="0" applyNumberFormat="1" applyFont="1" applyFill="1" applyBorder="1" applyAlignment="1" applyProtection="1">
      <alignment horizontal="center" vertical="center"/>
      <protection locked="0"/>
    </xf>
    <xf numFmtId="14" fontId="26" fillId="0" borderId="23" xfId="0" applyNumberFormat="1" applyFont="1" applyFill="1" applyBorder="1" applyAlignment="1">
      <alignment horizontal="left" vertical="center"/>
    </xf>
    <xf numFmtId="0" fontId="26" fillId="0" borderId="23" xfId="0" applyFont="1" applyFill="1" applyBorder="1" applyAlignment="1">
      <alignment horizontal="center" vertical="center"/>
    </xf>
    <xf numFmtId="185" fontId="26" fillId="0" borderId="23" xfId="40" applyNumberFormat="1" applyFont="1" applyFill="1" applyBorder="1" applyAlignment="1">
      <alignment horizontal="right"/>
    </xf>
    <xf numFmtId="196" fontId="26" fillId="0" borderId="23" xfId="40" applyNumberFormat="1" applyFont="1" applyFill="1" applyBorder="1" applyAlignment="1">
      <alignment horizontal="right"/>
    </xf>
    <xf numFmtId="2" fontId="26" fillId="0" borderId="23" xfId="40" applyNumberFormat="1" applyFont="1" applyFill="1" applyBorder="1" applyAlignment="1">
      <alignment horizontal="right"/>
    </xf>
    <xf numFmtId="192" fontId="26" fillId="0" borderId="23" xfId="62" applyNumberFormat="1" applyFont="1" applyFill="1" applyBorder="1" applyAlignment="1" applyProtection="1">
      <alignment horizontal="right" vertical="center"/>
      <protection/>
    </xf>
    <xf numFmtId="2" fontId="26" fillId="0" borderId="24" xfId="40" applyNumberFormat="1" applyFont="1" applyFill="1" applyBorder="1" applyAlignment="1">
      <alignment horizontal="right"/>
    </xf>
    <xf numFmtId="0" fontId="26" fillId="0" borderId="25" xfId="0" applyFont="1" applyFill="1" applyBorder="1" applyAlignment="1">
      <alignment horizontal="left" vertical="center"/>
    </xf>
    <xf numFmtId="2" fontId="26" fillId="0" borderId="26" xfId="40" applyNumberFormat="1" applyFont="1" applyFill="1" applyBorder="1" applyAlignment="1">
      <alignment horizontal="right"/>
    </xf>
    <xf numFmtId="0" fontId="26" fillId="0" borderId="27" xfId="0" applyFont="1" applyFill="1" applyBorder="1" applyAlignment="1">
      <alignment horizontal="left" vertical="center"/>
    </xf>
    <xf numFmtId="2" fontId="26" fillId="0" borderId="28" xfId="40" applyNumberFormat="1" applyFont="1" applyFill="1" applyBorder="1" applyAlignment="1">
      <alignment horizontal="right"/>
    </xf>
    <xf numFmtId="0" fontId="26" fillId="0" borderId="29" xfId="0" applyFont="1" applyFill="1" applyBorder="1" applyAlignment="1">
      <alignment horizontal="left" vertical="center"/>
    </xf>
    <xf numFmtId="2" fontId="26" fillId="0" borderId="30" xfId="40" applyNumberFormat="1" applyFont="1" applyFill="1" applyBorder="1" applyAlignment="1">
      <alignment horizontal="right"/>
    </xf>
    <xf numFmtId="0" fontId="19" fillId="0" borderId="15"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91" fontId="16" fillId="0" borderId="20" xfId="0" applyNumberFormat="1" applyFont="1" applyFill="1" applyBorder="1" applyAlignment="1" applyProtection="1">
      <alignment horizontal="center" vertical="center" wrapText="1"/>
      <protection/>
    </xf>
    <xf numFmtId="188" fontId="16" fillId="0" borderId="20" xfId="0" applyNumberFormat="1" applyFont="1" applyFill="1" applyBorder="1" applyAlignment="1" applyProtection="1">
      <alignment horizontal="center" vertical="center" wrapText="1"/>
      <protection/>
    </xf>
    <xf numFmtId="193" fontId="16" fillId="0" borderId="20" xfId="0" applyNumberFormat="1" applyFont="1" applyFill="1" applyBorder="1" applyAlignment="1" applyProtection="1">
      <alignment horizontal="center" vertical="center" wrapText="1"/>
      <protection/>
    </xf>
    <xf numFmtId="193" fontId="16" fillId="0" borderId="28" xfId="0" applyNumberFormat="1" applyFont="1" applyFill="1" applyBorder="1" applyAlignment="1" applyProtection="1">
      <alignment horizontal="center" vertical="center" wrapText="1"/>
      <protection/>
    </xf>
    <xf numFmtId="185" fontId="27" fillId="0" borderId="23" xfId="40" applyNumberFormat="1" applyFont="1" applyFill="1" applyBorder="1" applyAlignment="1">
      <alignment horizontal="right"/>
    </xf>
    <xf numFmtId="196" fontId="27" fillId="0" borderId="23" xfId="40" applyNumberFormat="1" applyFont="1" applyFill="1" applyBorder="1" applyAlignment="1">
      <alignment horizontal="right"/>
    </xf>
    <xf numFmtId="185" fontId="27" fillId="0" borderId="14" xfId="40" applyNumberFormat="1" applyFont="1" applyFill="1" applyBorder="1" applyAlignment="1">
      <alignment horizontal="right"/>
    </xf>
    <xf numFmtId="196" fontId="27" fillId="0" borderId="14" xfId="40" applyNumberFormat="1" applyFont="1" applyFill="1" applyBorder="1" applyAlignment="1">
      <alignment horizontal="right"/>
    </xf>
    <xf numFmtId="185" fontId="27" fillId="0" borderId="20" xfId="40" applyNumberFormat="1" applyFont="1" applyFill="1" applyBorder="1" applyAlignment="1">
      <alignment horizontal="right"/>
    </xf>
    <xf numFmtId="196" fontId="27" fillId="0" borderId="20" xfId="40" applyNumberFormat="1" applyFont="1" applyFill="1" applyBorder="1" applyAlignment="1">
      <alignment horizontal="right"/>
    </xf>
    <xf numFmtId="185" fontId="27" fillId="0" borderId="16" xfId="40" applyNumberFormat="1" applyFont="1" applyFill="1" applyBorder="1" applyAlignment="1">
      <alignment horizontal="right"/>
    </xf>
    <xf numFmtId="196" fontId="27" fillId="0" borderId="16" xfId="40" applyNumberFormat="1" applyFont="1" applyFill="1" applyBorder="1" applyAlignment="1">
      <alignment horizontal="right"/>
    </xf>
    <xf numFmtId="0" fontId="26" fillId="0" borderId="31" xfId="0" applyFont="1" applyFill="1" applyBorder="1" applyAlignment="1">
      <alignment horizontal="left" vertical="center"/>
    </xf>
    <xf numFmtId="190" fontId="26" fillId="0" borderId="21" xfId="0" applyNumberFormat="1" applyFont="1" applyFill="1" applyBorder="1" applyAlignment="1" applyProtection="1">
      <alignment horizontal="center" vertical="center"/>
      <protection locked="0"/>
    </xf>
    <xf numFmtId="190" fontId="26" fillId="0" borderId="32" xfId="0" applyNumberFormat="1" applyFont="1" applyFill="1" applyBorder="1" applyAlignment="1" applyProtection="1">
      <alignment horizontal="center" vertical="center"/>
      <protection locked="0"/>
    </xf>
    <xf numFmtId="0" fontId="19" fillId="0" borderId="33" xfId="0"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0" fontId="26" fillId="0" borderId="11" xfId="0" applyFont="1" applyFill="1" applyBorder="1" applyAlignment="1">
      <alignment horizontal="left" vertical="center"/>
    </xf>
    <xf numFmtId="0" fontId="26" fillId="0" borderId="34"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11" fillId="0" borderId="14" xfId="0" applyFont="1" applyFill="1" applyBorder="1" applyAlignment="1">
      <alignment horizontal="left" vertical="center"/>
    </xf>
    <xf numFmtId="0" fontId="24" fillId="33" borderId="16"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15" fillId="0" borderId="14" xfId="0" applyNumberFormat="1" applyFont="1" applyFill="1" applyBorder="1" applyAlignment="1" applyProtection="1">
      <alignment horizontal="right" vertical="center" wrapText="1"/>
      <protection locked="0"/>
    </xf>
    <xf numFmtId="0" fontId="0" fillId="0" borderId="14" xfId="0" applyFill="1" applyBorder="1" applyAlignment="1">
      <alignment horizontal="right" vertical="center" wrapText="1"/>
    </xf>
    <xf numFmtId="0" fontId="15" fillId="0" borderId="14" xfId="0" applyFont="1" applyFill="1" applyBorder="1" applyAlignment="1">
      <alignment horizontal="right" vertical="center" wrapText="1"/>
    </xf>
    <xf numFmtId="193" fontId="8" fillId="0" borderId="14" xfId="0" applyNumberFormat="1" applyFont="1" applyFill="1" applyBorder="1" applyAlignment="1" applyProtection="1">
      <alignment horizontal="right" vertical="center" wrapText="1"/>
      <protection locked="0"/>
    </xf>
    <xf numFmtId="0" fontId="22" fillId="33" borderId="14" xfId="0" applyFont="1" applyFill="1" applyBorder="1" applyAlignment="1" applyProtection="1">
      <alignment horizontal="center" vertical="center"/>
      <protection/>
    </xf>
    <xf numFmtId="0" fontId="0" fillId="33" borderId="35" xfId="0" applyFill="1" applyBorder="1" applyAlignment="1">
      <alignment/>
    </xf>
    <xf numFmtId="185" fontId="16" fillId="0" borderId="23" xfId="0" applyNumberFormat="1" applyFont="1" applyFill="1" applyBorder="1" applyAlignment="1" applyProtection="1">
      <alignment horizontal="center" vertical="center" wrapText="1"/>
      <protection/>
    </xf>
    <xf numFmtId="0" fontId="16" fillId="0" borderId="23"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wrapText="1"/>
      <protection/>
    </xf>
    <xf numFmtId="193" fontId="16" fillId="0" borderId="23" xfId="0" applyNumberFormat="1" applyFont="1" applyFill="1" applyBorder="1" applyAlignment="1" applyProtection="1">
      <alignment horizontal="center" vertical="center" wrapText="1"/>
      <protection/>
    </xf>
    <xf numFmtId="193" fontId="16" fillId="0" borderId="24" xfId="0" applyNumberFormat="1" applyFont="1" applyFill="1" applyBorder="1" applyAlignment="1" applyProtection="1">
      <alignment horizontal="center" vertical="center" wrapText="1"/>
      <protection/>
    </xf>
    <xf numFmtId="171" fontId="16" fillId="0" borderId="22" xfId="40" applyFont="1" applyFill="1" applyBorder="1" applyAlignment="1" applyProtection="1">
      <alignment horizontal="center" vertical="center"/>
      <protection/>
    </xf>
    <xf numFmtId="171" fontId="16" fillId="0" borderId="27" xfId="40" applyFont="1" applyFill="1" applyBorder="1" applyAlignment="1" applyProtection="1">
      <alignment horizontal="center" vertical="center"/>
      <protection/>
    </xf>
    <xf numFmtId="190" fontId="16" fillId="0" borderId="23"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185" fontId="16" fillId="0" borderId="36" xfId="0" applyNumberFormat="1" applyFont="1" applyFill="1" applyBorder="1" applyAlignment="1" applyProtection="1">
      <alignment horizontal="center" vertical="center" wrapText="1"/>
      <protection/>
    </xf>
    <xf numFmtId="0" fontId="16" fillId="0" borderId="36"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protection/>
    </xf>
    <xf numFmtId="0" fontId="0" fillId="0" borderId="0" xfId="0" applyAlignment="1">
      <alignment/>
    </xf>
    <xf numFmtId="171" fontId="16" fillId="0" borderId="37" xfId="40" applyFont="1" applyFill="1" applyBorder="1" applyAlignment="1" applyProtection="1">
      <alignment horizontal="center" vertical="center"/>
      <protection/>
    </xf>
    <xf numFmtId="171" fontId="16" fillId="0" borderId="38" xfId="40" applyFont="1" applyFill="1" applyBorder="1" applyAlignment="1" applyProtection="1">
      <alignment horizontal="center" vertical="center"/>
      <protection/>
    </xf>
    <xf numFmtId="190" fontId="16" fillId="0" borderId="36" xfId="0" applyNumberFormat="1" applyFont="1" applyFill="1" applyBorder="1" applyAlignment="1" applyProtection="1">
      <alignment horizontal="center" vertical="center" wrapText="1"/>
      <protection/>
    </xf>
    <xf numFmtId="190" fontId="16" fillId="0" borderId="12" xfId="0" applyNumberFormat="1" applyFont="1" applyFill="1" applyBorder="1" applyAlignment="1" applyProtection="1">
      <alignment horizontal="center" vertical="center" wrapText="1"/>
      <protection/>
    </xf>
    <xf numFmtId="0" fontId="21" fillId="33" borderId="16" xfId="0" applyFont="1" applyFill="1" applyBorder="1" applyAlignment="1">
      <alignment horizontal="center" vertical="center"/>
    </xf>
    <xf numFmtId="0" fontId="21" fillId="33" borderId="16" xfId="0" applyFont="1" applyFill="1" applyBorder="1" applyAlignment="1">
      <alignment horizontal="right" vertical="center"/>
    </xf>
    <xf numFmtId="193" fontId="16" fillId="0" borderId="36" xfId="0" applyNumberFormat="1" applyFont="1" applyFill="1" applyBorder="1" applyAlignment="1" applyProtection="1">
      <alignment horizontal="center" vertical="center" wrapText="1"/>
      <protection/>
    </xf>
    <xf numFmtId="193" fontId="16" fillId="0" borderId="39" xfId="0" applyNumberFormat="1" applyFont="1" applyFill="1" applyBorder="1" applyAlignment="1" applyProtection="1">
      <alignment horizontal="center" vertical="center" wrapText="1"/>
      <protection/>
    </xf>
    <xf numFmtId="0" fontId="15" fillId="0" borderId="0" xfId="0" applyFont="1" applyAlignment="1">
      <alignment horizontal="right" vertical="center" wrapText="1"/>
    </xf>
    <xf numFmtId="0" fontId="0" fillId="0" borderId="0" xfId="0" applyAlignment="1">
      <alignment horizontal="right" vertical="center" wrapText="1"/>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90309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916275" y="0"/>
          <a:ext cx="31051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9011900" cy="10953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695325</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5525750" y="390525"/>
          <a:ext cx="3352800" cy="685800"/>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15
</a:t>
          </a:r>
          <a:r>
            <a:rPr lang="en-US" cap="none" sz="2000" b="0" i="0" u="none" baseline="0">
              <a:solidFill>
                <a:srgbClr val="FFFFFF"/>
              </a:solidFill>
              <a:latin typeface="Impact"/>
              <a:ea typeface="Impact"/>
              <a:cs typeface="Impact"/>
            </a:rPr>
            <a:t>11-13 APR'</a:t>
          </a:r>
          <a:r>
            <a:rPr lang="en-US" cap="none" sz="1600" b="0" i="0" u="none" baseline="0">
              <a:solidFill>
                <a:srgbClr val="FFFFFF"/>
              </a:solidFill>
              <a:latin typeface="Impact"/>
              <a:ea typeface="Impact"/>
              <a:cs typeface="Impact"/>
            </a:rPr>
            <a:t> 2008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0015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305675" y="0"/>
          <a:ext cx="25146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3440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7172325" y="0"/>
          <a:ext cx="21526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933450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 Box 7"/>
        <xdr:cNvSpPr txBox="1">
          <a:spLocks noChangeArrowheads="1"/>
        </xdr:cNvSpPr>
      </xdr:nvSpPr>
      <xdr:spPr>
        <a:xfrm>
          <a:off x="7515225" y="409575"/>
          <a:ext cx="17335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3440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7172325" y="0"/>
          <a:ext cx="21526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9334500" cy="1038225"/>
        </a:xfrm>
        <a:prstGeom prst="rect">
          <a:avLst/>
        </a:prstGeom>
        <a:solidFill>
          <a:srgbClr val="993366"/>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7562850" y="390525"/>
          <a:ext cx="1704975"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15
</a:t>
          </a:r>
          <a:r>
            <a:rPr lang="en-US" cap="none" sz="1200" b="0" i="0" u="none" baseline="0">
              <a:solidFill>
                <a:srgbClr val="FFFFFF"/>
              </a:solidFill>
              <a:latin typeface="Impact"/>
              <a:ea typeface="Impact"/>
              <a:cs typeface="Impact"/>
            </a:rPr>
            <a:t>11-13 APR'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113"/>
  <sheetViews>
    <sheetView tabSelected="1" zoomScale="60" zoomScaleNormal="60" zoomScalePageLayoutView="0" workbookViewId="0" topLeftCell="A2">
      <selection activeCell="B3" sqref="B3:B4"/>
    </sheetView>
  </sheetViews>
  <sheetFormatPr defaultColWidth="39.8515625" defaultRowHeight="12.75"/>
  <cols>
    <col min="1" max="1" width="3.57421875" style="127" bestFit="1" customWidth="1"/>
    <col min="2" max="2" width="37.57421875" style="128" bestFit="1" customWidth="1"/>
    <col min="3" max="3" width="10.28125" style="129" bestFit="1" customWidth="1"/>
    <col min="4" max="4" width="13.140625" style="111" bestFit="1" customWidth="1"/>
    <col min="5" max="5" width="22.00390625" style="111" customWidth="1"/>
    <col min="6" max="6" width="7.28125" style="130" bestFit="1" customWidth="1"/>
    <col min="7" max="7" width="9.00390625" style="130" bestFit="1" customWidth="1"/>
    <col min="8" max="8" width="9.28125" style="130" customWidth="1"/>
    <col min="9" max="9" width="12.28125" style="131" bestFit="1" customWidth="1"/>
    <col min="10" max="10" width="9.00390625" style="132" bestFit="1" customWidth="1"/>
    <col min="11" max="11" width="12.8515625" style="131" bestFit="1" customWidth="1"/>
    <col min="12" max="12" width="9.28125" style="132" bestFit="1" customWidth="1"/>
    <col min="13" max="13" width="12.8515625" style="131" bestFit="1" customWidth="1"/>
    <col min="14" max="14" width="9.28125" style="132" bestFit="1" customWidth="1"/>
    <col min="15" max="15" width="16.00390625" style="133" bestFit="1" customWidth="1"/>
    <col min="16" max="16" width="11.00390625" style="134" bestFit="1" customWidth="1"/>
    <col min="17" max="17" width="9.7109375" style="132" customWidth="1"/>
    <col min="18" max="18" width="8.00390625" style="135" bestFit="1" customWidth="1"/>
    <col min="19" max="19" width="14.28125" style="139" bestFit="1" customWidth="1"/>
    <col min="20" max="20" width="12.28125" style="111" bestFit="1" customWidth="1"/>
    <col min="21" max="21" width="16.421875" style="131" bestFit="1" customWidth="1"/>
    <col min="22" max="22" width="12.8515625" style="132" bestFit="1" customWidth="1"/>
    <col min="23" max="23" width="7.140625" style="135" customWidth="1"/>
    <col min="24" max="24" width="39.8515625" style="112" customWidth="1"/>
    <col min="25" max="27" width="39.8515625" style="111" customWidth="1"/>
    <col min="28" max="28" width="2.00390625" style="111" bestFit="1" customWidth="1"/>
    <col min="29" max="16384" width="39.8515625" style="111" customWidth="1"/>
  </cols>
  <sheetData>
    <row r="1" spans="1:23" s="107" customFormat="1" ht="99" customHeight="1">
      <c r="A1" s="91"/>
      <c r="B1" s="92"/>
      <c r="C1" s="93"/>
      <c r="D1" s="94"/>
      <c r="E1" s="94"/>
      <c r="F1" s="95"/>
      <c r="G1" s="95"/>
      <c r="H1" s="95"/>
      <c r="I1" s="96"/>
      <c r="J1" s="97"/>
      <c r="K1" s="98"/>
      <c r="L1" s="99"/>
      <c r="M1" s="100"/>
      <c r="N1" s="101"/>
      <c r="O1" s="102"/>
      <c r="P1" s="103"/>
      <c r="Q1" s="104"/>
      <c r="R1" s="105"/>
      <c r="S1" s="106"/>
      <c r="U1" s="106"/>
      <c r="V1" s="104"/>
      <c r="W1" s="105"/>
    </row>
    <row r="2" spans="1:23" s="108" customFormat="1" ht="27.75" thickBot="1">
      <c r="A2" s="205" t="s">
        <v>15</v>
      </c>
      <c r="B2" s="206"/>
      <c r="C2" s="206"/>
      <c r="D2" s="206"/>
      <c r="E2" s="206"/>
      <c r="F2" s="206"/>
      <c r="G2" s="206"/>
      <c r="H2" s="206"/>
      <c r="I2" s="206"/>
      <c r="J2" s="206"/>
      <c r="K2" s="206"/>
      <c r="L2" s="206"/>
      <c r="M2" s="206"/>
      <c r="N2" s="206"/>
      <c r="O2" s="206"/>
      <c r="P2" s="206"/>
      <c r="Q2" s="206"/>
      <c r="R2" s="206"/>
      <c r="S2" s="206"/>
      <c r="T2" s="206"/>
      <c r="U2" s="206"/>
      <c r="V2" s="206"/>
      <c r="W2" s="206"/>
    </row>
    <row r="3" spans="1:24" s="109" customFormat="1" ht="20.25" customHeight="1">
      <c r="A3" s="174"/>
      <c r="B3" s="212" t="s">
        <v>40</v>
      </c>
      <c r="C3" s="214" t="s">
        <v>129</v>
      </c>
      <c r="D3" s="208" t="s">
        <v>120</v>
      </c>
      <c r="E3" s="208" t="s">
        <v>46</v>
      </c>
      <c r="F3" s="208" t="s">
        <v>130</v>
      </c>
      <c r="G3" s="208" t="s">
        <v>131</v>
      </c>
      <c r="H3" s="208" t="s">
        <v>132</v>
      </c>
      <c r="I3" s="207" t="s">
        <v>121</v>
      </c>
      <c r="J3" s="207"/>
      <c r="K3" s="207" t="s">
        <v>122</v>
      </c>
      <c r="L3" s="207"/>
      <c r="M3" s="207" t="s">
        <v>123</v>
      </c>
      <c r="N3" s="207"/>
      <c r="O3" s="210" t="s">
        <v>133</v>
      </c>
      <c r="P3" s="210"/>
      <c r="Q3" s="210"/>
      <c r="R3" s="210"/>
      <c r="S3" s="207" t="s">
        <v>119</v>
      </c>
      <c r="T3" s="207"/>
      <c r="U3" s="210" t="s">
        <v>41</v>
      </c>
      <c r="V3" s="210"/>
      <c r="W3" s="211"/>
      <c r="X3" s="154"/>
    </row>
    <row r="4" spans="1:24" s="109" customFormat="1" ht="52.5" customHeight="1" thickBot="1">
      <c r="A4" s="175"/>
      <c r="B4" s="213"/>
      <c r="C4" s="215"/>
      <c r="D4" s="216"/>
      <c r="E4" s="216"/>
      <c r="F4" s="209"/>
      <c r="G4" s="209"/>
      <c r="H4" s="209"/>
      <c r="I4" s="177" t="s">
        <v>128</v>
      </c>
      <c r="J4" s="178" t="s">
        <v>125</v>
      </c>
      <c r="K4" s="177" t="s">
        <v>128</v>
      </c>
      <c r="L4" s="178" t="s">
        <v>125</v>
      </c>
      <c r="M4" s="177" t="s">
        <v>128</v>
      </c>
      <c r="N4" s="178" t="s">
        <v>125</v>
      </c>
      <c r="O4" s="177" t="s">
        <v>128</v>
      </c>
      <c r="P4" s="178" t="s">
        <v>125</v>
      </c>
      <c r="Q4" s="178" t="s">
        <v>42</v>
      </c>
      <c r="R4" s="179" t="s">
        <v>43</v>
      </c>
      <c r="S4" s="177" t="s">
        <v>128</v>
      </c>
      <c r="T4" s="176" t="s">
        <v>124</v>
      </c>
      <c r="U4" s="177" t="s">
        <v>128</v>
      </c>
      <c r="V4" s="178" t="s">
        <v>125</v>
      </c>
      <c r="W4" s="180" t="s">
        <v>43</v>
      </c>
      <c r="X4" s="154"/>
    </row>
    <row r="5" spans="1:24" s="109" customFormat="1" ht="15">
      <c r="A5" s="67">
        <v>1</v>
      </c>
      <c r="B5" s="159" t="s">
        <v>29</v>
      </c>
      <c r="C5" s="160">
        <v>39542</v>
      </c>
      <c r="D5" s="161" t="s">
        <v>126</v>
      </c>
      <c r="E5" s="161" t="s">
        <v>30</v>
      </c>
      <c r="F5" s="162">
        <v>73</v>
      </c>
      <c r="G5" s="162">
        <v>73</v>
      </c>
      <c r="H5" s="162">
        <v>2</v>
      </c>
      <c r="I5" s="163">
        <v>48007</v>
      </c>
      <c r="J5" s="164">
        <v>4653</v>
      </c>
      <c r="K5" s="163">
        <v>68376</v>
      </c>
      <c r="L5" s="164">
        <v>6730</v>
      </c>
      <c r="M5" s="163">
        <v>61046</v>
      </c>
      <c r="N5" s="164">
        <v>6031</v>
      </c>
      <c r="O5" s="181">
        <f>+I5+K5+M5</f>
        <v>177429</v>
      </c>
      <c r="P5" s="182">
        <f>+J5+L5+N5</f>
        <v>17414</v>
      </c>
      <c r="Q5" s="164">
        <f>IF(O5&lt;&gt;0,P5/G5,"")</f>
        <v>238.54794520547946</v>
      </c>
      <c r="R5" s="165">
        <f>IF(O5&lt;&gt;0,O5/P5,"")</f>
        <v>10.188871023314574</v>
      </c>
      <c r="S5" s="163">
        <v>392934</v>
      </c>
      <c r="T5" s="166">
        <f aca="true" t="shared" si="0" ref="T5:T36">IF(S5&lt;&gt;0,-(S5-O5)/S5,"")</f>
        <v>-0.5484508848814305</v>
      </c>
      <c r="U5" s="163">
        <v>808228</v>
      </c>
      <c r="V5" s="164">
        <v>86887</v>
      </c>
      <c r="W5" s="167">
        <f>U5/V5</f>
        <v>9.302058996167435</v>
      </c>
      <c r="X5" s="154"/>
    </row>
    <row r="6" spans="1:24" s="109" customFormat="1" ht="15">
      <c r="A6" s="67">
        <v>2</v>
      </c>
      <c r="B6" s="168" t="s">
        <v>57</v>
      </c>
      <c r="C6" s="84">
        <v>39500</v>
      </c>
      <c r="D6" s="85" t="s">
        <v>135</v>
      </c>
      <c r="E6" s="85" t="s">
        <v>31</v>
      </c>
      <c r="F6" s="86">
        <v>230</v>
      </c>
      <c r="G6" s="86">
        <v>147</v>
      </c>
      <c r="H6" s="86">
        <v>8</v>
      </c>
      <c r="I6" s="87">
        <v>30618</v>
      </c>
      <c r="J6" s="88">
        <v>6127</v>
      </c>
      <c r="K6" s="87">
        <v>60738</v>
      </c>
      <c r="L6" s="88">
        <v>11779</v>
      </c>
      <c r="M6" s="87">
        <v>72885.5</v>
      </c>
      <c r="N6" s="88">
        <v>13868</v>
      </c>
      <c r="O6" s="183">
        <f>I6+K6+M6</f>
        <v>164241.5</v>
      </c>
      <c r="P6" s="184">
        <f>J6+L6+N6</f>
        <v>31774</v>
      </c>
      <c r="Q6" s="88">
        <f>+P6/G6</f>
        <v>216.14965986394557</v>
      </c>
      <c r="R6" s="89">
        <f>+O6/P6</f>
        <v>5.169053314030339</v>
      </c>
      <c r="S6" s="87">
        <v>348315</v>
      </c>
      <c r="T6" s="90">
        <f t="shared" si="0"/>
        <v>-0.5284684839871955</v>
      </c>
      <c r="U6" s="87">
        <v>29441670</v>
      </c>
      <c r="V6" s="88">
        <v>4076476</v>
      </c>
      <c r="W6" s="169">
        <f>U6/V6</f>
        <v>7.222333701952373</v>
      </c>
      <c r="X6" s="154"/>
    </row>
    <row r="7" spans="1:24" s="110" customFormat="1" ht="18.75" thickBot="1">
      <c r="A7" s="83">
        <v>3</v>
      </c>
      <c r="B7" s="170" t="s">
        <v>149</v>
      </c>
      <c r="C7" s="147">
        <v>39549</v>
      </c>
      <c r="D7" s="148" t="s">
        <v>135</v>
      </c>
      <c r="E7" s="148" t="s">
        <v>77</v>
      </c>
      <c r="F7" s="149">
        <v>56</v>
      </c>
      <c r="G7" s="149">
        <v>56</v>
      </c>
      <c r="H7" s="149">
        <v>1</v>
      </c>
      <c r="I7" s="150">
        <v>35020</v>
      </c>
      <c r="J7" s="151">
        <v>3762</v>
      </c>
      <c r="K7" s="150">
        <v>61794.5</v>
      </c>
      <c r="L7" s="151">
        <v>6518</v>
      </c>
      <c r="M7" s="150">
        <v>66504.5</v>
      </c>
      <c r="N7" s="151">
        <v>6905</v>
      </c>
      <c r="O7" s="185">
        <f>I7+K7+M7</f>
        <v>163319</v>
      </c>
      <c r="P7" s="186">
        <f>SUM(J7+L7+N7)</f>
        <v>17185</v>
      </c>
      <c r="Q7" s="151">
        <f>+P7/G7</f>
        <v>306.875</v>
      </c>
      <c r="R7" s="152">
        <f>+O7/P7</f>
        <v>9.503578702356707</v>
      </c>
      <c r="S7" s="150"/>
      <c r="T7" s="153">
        <f t="shared" si="0"/>
      </c>
      <c r="U7" s="150">
        <v>163319</v>
      </c>
      <c r="V7" s="151">
        <v>17185</v>
      </c>
      <c r="W7" s="171">
        <f>U7/V7</f>
        <v>9.503578702356707</v>
      </c>
      <c r="X7" s="155"/>
    </row>
    <row r="8" spans="1:24" s="110" customFormat="1" ht="18">
      <c r="A8" s="72">
        <v>4</v>
      </c>
      <c r="B8" s="172" t="s">
        <v>150</v>
      </c>
      <c r="C8" s="140">
        <v>39549</v>
      </c>
      <c r="D8" s="141" t="s">
        <v>61</v>
      </c>
      <c r="E8" s="141" t="s">
        <v>63</v>
      </c>
      <c r="F8" s="142">
        <v>58</v>
      </c>
      <c r="G8" s="142">
        <v>58</v>
      </c>
      <c r="H8" s="142">
        <v>1</v>
      </c>
      <c r="I8" s="143">
        <v>34933</v>
      </c>
      <c r="J8" s="144">
        <v>3652</v>
      </c>
      <c r="K8" s="143">
        <v>57544</v>
      </c>
      <c r="L8" s="144">
        <v>5900</v>
      </c>
      <c r="M8" s="143">
        <v>63952</v>
      </c>
      <c r="N8" s="144">
        <v>6444</v>
      </c>
      <c r="O8" s="187">
        <f>+M8+K8+I8</f>
        <v>156429</v>
      </c>
      <c r="P8" s="188">
        <f>+N8+L8+J8</f>
        <v>15996</v>
      </c>
      <c r="Q8" s="144">
        <f>+P8/G8</f>
        <v>275.7931034482759</v>
      </c>
      <c r="R8" s="145">
        <f>+O8/P8</f>
        <v>9.779257314328582</v>
      </c>
      <c r="S8" s="143"/>
      <c r="T8" s="146">
        <f t="shared" si="0"/>
      </c>
      <c r="U8" s="143">
        <v>156429</v>
      </c>
      <c r="V8" s="144">
        <v>15996</v>
      </c>
      <c r="W8" s="173">
        <f>+U8/V8</f>
        <v>9.779257314328582</v>
      </c>
      <c r="X8" s="155"/>
    </row>
    <row r="9" spans="1:24" s="110" customFormat="1" ht="18">
      <c r="A9" s="67">
        <v>5</v>
      </c>
      <c r="B9" s="168" t="s">
        <v>32</v>
      </c>
      <c r="C9" s="84">
        <v>39542</v>
      </c>
      <c r="D9" s="85" t="s">
        <v>61</v>
      </c>
      <c r="E9" s="85" t="s">
        <v>67</v>
      </c>
      <c r="F9" s="86">
        <v>59</v>
      </c>
      <c r="G9" s="86">
        <v>59</v>
      </c>
      <c r="H9" s="86">
        <v>2</v>
      </c>
      <c r="I9" s="87">
        <v>25999</v>
      </c>
      <c r="J9" s="88">
        <v>2459</v>
      </c>
      <c r="K9" s="87">
        <v>44087</v>
      </c>
      <c r="L9" s="88">
        <v>3695</v>
      </c>
      <c r="M9" s="87">
        <v>34882</v>
      </c>
      <c r="N9" s="88">
        <v>3389</v>
      </c>
      <c r="O9" s="183">
        <f>+M9+K9+I9</f>
        <v>104968</v>
      </c>
      <c r="P9" s="184">
        <f>+N9+L9+J9</f>
        <v>9543</v>
      </c>
      <c r="Q9" s="88">
        <f>+P9/G9</f>
        <v>161.74576271186442</v>
      </c>
      <c r="R9" s="89">
        <f>+O9/P9</f>
        <v>10.99947605574767</v>
      </c>
      <c r="S9" s="87">
        <v>178042</v>
      </c>
      <c r="T9" s="90">
        <f t="shared" si="0"/>
        <v>-0.4104312465598005</v>
      </c>
      <c r="U9" s="87">
        <v>381735</v>
      </c>
      <c r="V9" s="88">
        <v>39422</v>
      </c>
      <c r="W9" s="169">
        <f>+U9/V9</f>
        <v>9.683298665719649</v>
      </c>
      <c r="X9" s="155"/>
    </row>
    <row r="10" spans="1:25" ht="18">
      <c r="A10" s="67">
        <v>6</v>
      </c>
      <c r="B10" s="168">
        <v>120</v>
      </c>
      <c r="C10" s="84">
        <v>39493</v>
      </c>
      <c r="D10" s="85" t="s">
        <v>135</v>
      </c>
      <c r="E10" s="85" t="s">
        <v>53</v>
      </c>
      <c r="F10" s="86">
        <v>179</v>
      </c>
      <c r="G10" s="86">
        <v>110</v>
      </c>
      <c r="H10" s="86">
        <v>9</v>
      </c>
      <c r="I10" s="87">
        <v>29068</v>
      </c>
      <c r="J10" s="88">
        <v>9045</v>
      </c>
      <c r="K10" s="87">
        <v>18900.5</v>
      </c>
      <c r="L10" s="88">
        <v>4724</v>
      </c>
      <c r="M10" s="87">
        <v>18529.5</v>
      </c>
      <c r="N10" s="88">
        <v>4436</v>
      </c>
      <c r="O10" s="183">
        <f>SUM(I10+K10+M10)</f>
        <v>66498</v>
      </c>
      <c r="P10" s="184">
        <f>SUM(J10+L10+N10)</f>
        <v>18205</v>
      </c>
      <c r="Q10" s="88">
        <f>+P10/G10</f>
        <v>165.5</v>
      </c>
      <c r="R10" s="89">
        <f>+O10/P10</f>
        <v>3.652732765723702</v>
      </c>
      <c r="S10" s="87">
        <v>95593.5</v>
      </c>
      <c r="T10" s="90">
        <f t="shared" si="0"/>
        <v>-0.30436692871377236</v>
      </c>
      <c r="U10" s="87">
        <v>4332933</v>
      </c>
      <c r="V10" s="88">
        <v>824383</v>
      </c>
      <c r="W10" s="169">
        <f>U10/V10</f>
        <v>5.255970829092788</v>
      </c>
      <c r="X10" s="156"/>
      <c r="Y10" s="112"/>
    </row>
    <row r="11" spans="1:24" s="107" customFormat="1" ht="18">
      <c r="A11" s="72">
        <v>7</v>
      </c>
      <c r="B11" s="168" t="s">
        <v>151</v>
      </c>
      <c r="C11" s="84">
        <v>39549</v>
      </c>
      <c r="D11" s="85" t="s">
        <v>126</v>
      </c>
      <c r="E11" s="85" t="s">
        <v>152</v>
      </c>
      <c r="F11" s="86">
        <v>44</v>
      </c>
      <c r="G11" s="86">
        <v>44</v>
      </c>
      <c r="H11" s="86">
        <v>1</v>
      </c>
      <c r="I11" s="87">
        <v>9926</v>
      </c>
      <c r="J11" s="88">
        <v>999</v>
      </c>
      <c r="K11" s="87">
        <v>19611</v>
      </c>
      <c r="L11" s="88">
        <v>1896</v>
      </c>
      <c r="M11" s="87">
        <v>25560</v>
      </c>
      <c r="N11" s="88">
        <v>1988</v>
      </c>
      <c r="O11" s="183">
        <f>+I11+K11+M11</f>
        <v>55097</v>
      </c>
      <c r="P11" s="184">
        <f>+J11+L11+N11</f>
        <v>4883</v>
      </c>
      <c r="Q11" s="88">
        <f>IF(O11&lt;&gt;0,P11/G11,"")</f>
        <v>110.97727272727273</v>
      </c>
      <c r="R11" s="89">
        <f>IF(O11&lt;&gt;0,O11/P11,"")</f>
        <v>11.283432316199058</v>
      </c>
      <c r="S11" s="87"/>
      <c r="T11" s="90">
        <f t="shared" si="0"/>
      </c>
      <c r="U11" s="87">
        <v>55097</v>
      </c>
      <c r="V11" s="88">
        <v>4883</v>
      </c>
      <c r="W11" s="169">
        <f>U11/V11</f>
        <v>11.283432316199058</v>
      </c>
      <c r="X11" s="157"/>
    </row>
    <row r="12" spans="1:24" s="107" customFormat="1" ht="18">
      <c r="A12" s="67">
        <v>8</v>
      </c>
      <c r="B12" s="168" t="s">
        <v>89</v>
      </c>
      <c r="C12" s="84">
        <v>39521</v>
      </c>
      <c r="D12" s="85" t="s">
        <v>139</v>
      </c>
      <c r="E12" s="85" t="s">
        <v>90</v>
      </c>
      <c r="F12" s="86">
        <v>42</v>
      </c>
      <c r="G12" s="86">
        <v>42</v>
      </c>
      <c r="H12" s="86">
        <v>5</v>
      </c>
      <c r="I12" s="87">
        <v>12980</v>
      </c>
      <c r="J12" s="88">
        <v>1954</v>
      </c>
      <c r="K12" s="87">
        <v>20534</v>
      </c>
      <c r="L12" s="88">
        <v>3020</v>
      </c>
      <c r="M12" s="87">
        <v>20262</v>
      </c>
      <c r="N12" s="88">
        <v>2960</v>
      </c>
      <c r="O12" s="183">
        <f aca="true" t="shared" si="1" ref="O12:P15">I12+K12+M12</f>
        <v>53776</v>
      </c>
      <c r="P12" s="184">
        <f t="shared" si="1"/>
        <v>7934</v>
      </c>
      <c r="Q12" s="88">
        <f>P12/G12</f>
        <v>188.9047619047619</v>
      </c>
      <c r="R12" s="89">
        <f>O12/P12</f>
        <v>6.777917822031762</v>
      </c>
      <c r="S12" s="87">
        <v>85929</v>
      </c>
      <c r="T12" s="90">
        <f t="shared" si="0"/>
        <v>-0.374181009903525</v>
      </c>
      <c r="U12" s="87">
        <v>1333342</v>
      </c>
      <c r="V12" s="88">
        <v>149359</v>
      </c>
      <c r="W12" s="169">
        <f>U12/V12</f>
        <v>8.927095119811996</v>
      </c>
      <c r="X12" s="158"/>
    </row>
    <row r="13" spans="1:24" s="107" customFormat="1" ht="18">
      <c r="A13" s="67">
        <v>9</v>
      </c>
      <c r="B13" s="168" t="s">
        <v>102</v>
      </c>
      <c r="C13" s="84">
        <v>39528</v>
      </c>
      <c r="D13" s="85" t="s">
        <v>18</v>
      </c>
      <c r="E13" s="85" t="s">
        <v>103</v>
      </c>
      <c r="F13" s="86">
        <v>37</v>
      </c>
      <c r="G13" s="86">
        <v>36</v>
      </c>
      <c r="H13" s="86">
        <v>4</v>
      </c>
      <c r="I13" s="87">
        <v>9062.5</v>
      </c>
      <c r="J13" s="88">
        <v>1259</v>
      </c>
      <c r="K13" s="87">
        <v>20666</v>
      </c>
      <c r="L13" s="88">
        <v>2693</v>
      </c>
      <c r="M13" s="87">
        <v>16694</v>
      </c>
      <c r="N13" s="88">
        <v>2189</v>
      </c>
      <c r="O13" s="183">
        <f t="shared" si="1"/>
        <v>46422.5</v>
      </c>
      <c r="P13" s="184">
        <f t="shared" si="1"/>
        <v>6141</v>
      </c>
      <c r="Q13" s="88">
        <f>IF(O13&lt;&gt;0,P13/G13,"")</f>
        <v>170.58333333333334</v>
      </c>
      <c r="R13" s="89">
        <f>IF(O13&lt;&gt;0,O13/P13,"")</f>
        <v>7.559436573847908</v>
      </c>
      <c r="S13" s="87">
        <v>85418.5</v>
      </c>
      <c r="T13" s="90">
        <f t="shared" si="0"/>
        <v>-0.4565287379197715</v>
      </c>
      <c r="U13" s="87">
        <f>731404.5</f>
        <v>731404.5</v>
      </c>
      <c r="V13" s="88">
        <f>86820</f>
        <v>86820</v>
      </c>
      <c r="W13" s="169">
        <f>IF(U13&lt;&gt;0,U13/V13,"")</f>
        <v>8.42437802349689</v>
      </c>
      <c r="X13" s="158"/>
    </row>
    <row r="14" spans="1:24" s="107" customFormat="1" ht="18">
      <c r="A14" s="72">
        <v>10</v>
      </c>
      <c r="B14" s="168" t="s">
        <v>19</v>
      </c>
      <c r="C14" s="84">
        <v>39535</v>
      </c>
      <c r="D14" s="85" t="s">
        <v>135</v>
      </c>
      <c r="E14" s="85" t="s">
        <v>142</v>
      </c>
      <c r="F14" s="86">
        <v>66</v>
      </c>
      <c r="G14" s="86">
        <v>66</v>
      </c>
      <c r="H14" s="86">
        <v>3</v>
      </c>
      <c r="I14" s="87">
        <v>8279.5</v>
      </c>
      <c r="J14" s="88">
        <v>1047</v>
      </c>
      <c r="K14" s="87">
        <v>17332.5</v>
      </c>
      <c r="L14" s="88">
        <v>2224</v>
      </c>
      <c r="M14" s="87">
        <v>18757</v>
      </c>
      <c r="N14" s="88">
        <v>2428</v>
      </c>
      <c r="O14" s="183">
        <f t="shared" si="1"/>
        <v>44369</v>
      </c>
      <c r="P14" s="184">
        <f t="shared" si="1"/>
        <v>5699</v>
      </c>
      <c r="Q14" s="88">
        <f>+P14/G14</f>
        <v>86.34848484848484</v>
      </c>
      <c r="R14" s="89">
        <f>+O14/P14</f>
        <v>7.785400947534655</v>
      </c>
      <c r="S14" s="87">
        <v>121474</v>
      </c>
      <c r="T14" s="90">
        <f t="shared" si="0"/>
        <v>-0.6347448836788119</v>
      </c>
      <c r="U14" s="87">
        <v>584389.5</v>
      </c>
      <c r="V14" s="88">
        <v>71303</v>
      </c>
      <c r="W14" s="169">
        <f aca="true" t="shared" si="2" ref="W14:W24">U14/V14</f>
        <v>8.195861324207957</v>
      </c>
      <c r="X14" s="158"/>
    </row>
    <row r="15" spans="1:24" s="107" customFormat="1" ht="18">
      <c r="A15" s="67">
        <v>11</v>
      </c>
      <c r="B15" s="168" t="s">
        <v>153</v>
      </c>
      <c r="C15" s="84">
        <v>39549</v>
      </c>
      <c r="D15" s="85" t="s">
        <v>139</v>
      </c>
      <c r="E15" s="85" t="s">
        <v>154</v>
      </c>
      <c r="F15" s="86">
        <v>30</v>
      </c>
      <c r="G15" s="86">
        <v>30</v>
      </c>
      <c r="H15" s="86">
        <v>1</v>
      </c>
      <c r="I15" s="87">
        <v>11120</v>
      </c>
      <c r="J15" s="88">
        <v>1025</v>
      </c>
      <c r="K15" s="87">
        <v>17996</v>
      </c>
      <c r="L15" s="88">
        <v>1720</v>
      </c>
      <c r="M15" s="87">
        <v>13111</v>
      </c>
      <c r="N15" s="88">
        <v>1281</v>
      </c>
      <c r="O15" s="183">
        <f t="shared" si="1"/>
        <v>42227</v>
      </c>
      <c r="P15" s="184">
        <f t="shared" si="1"/>
        <v>4026</v>
      </c>
      <c r="Q15" s="88">
        <f>P15/G15</f>
        <v>134.2</v>
      </c>
      <c r="R15" s="89">
        <f>O15/P15</f>
        <v>10.488574267262791</v>
      </c>
      <c r="S15" s="87"/>
      <c r="T15" s="90">
        <f t="shared" si="0"/>
      </c>
      <c r="U15" s="87">
        <f>O15</f>
        <v>42227</v>
      </c>
      <c r="V15" s="88">
        <f>P15</f>
        <v>4026</v>
      </c>
      <c r="W15" s="169">
        <f t="shared" si="2"/>
        <v>10.488574267262791</v>
      </c>
      <c r="X15" s="158"/>
    </row>
    <row r="16" spans="1:24" s="107" customFormat="1" ht="18">
      <c r="A16" s="67">
        <v>12</v>
      </c>
      <c r="B16" s="168" t="s">
        <v>83</v>
      </c>
      <c r="C16" s="84">
        <v>39514</v>
      </c>
      <c r="D16" s="85" t="s">
        <v>126</v>
      </c>
      <c r="E16" s="85" t="s">
        <v>127</v>
      </c>
      <c r="F16" s="86">
        <v>129</v>
      </c>
      <c r="G16" s="86">
        <v>67</v>
      </c>
      <c r="H16" s="86">
        <v>6</v>
      </c>
      <c r="I16" s="87">
        <v>9418</v>
      </c>
      <c r="J16" s="88">
        <v>2065</v>
      </c>
      <c r="K16" s="87">
        <v>15470</v>
      </c>
      <c r="L16" s="88">
        <v>3100</v>
      </c>
      <c r="M16" s="87">
        <v>15118</v>
      </c>
      <c r="N16" s="88">
        <v>3060</v>
      </c>
      <c r="O16" s="183">
        <f>+I16+K16+M16</f>
        <v>40006</v>
      </c>
      <c r="P16" s="184">
        <f>+J16+L16+N16</f>
        <v>8225</v>
      </c>
      <c r="Q16" s="88">
        <f>IF(O16&lt;&gt;0,P16/G16,"")</f>
        <v>122.76119402985074</v>
      </c>
      <c r="R16" s="89">
        <f>IF(O16&lt;&gt;0,O16/P16,"")</f>
        <v>4.863951367781155</v>
      </c>
      <c r="S16" s="87">
        <v>62717</v>
      </c>
      <c r="T16" s="90">
        <f t="shared" si="0"/>
        <v>-0.36211872379099763</v>
      </c>
      <c r="U16" s="87">
        <v>3161163</v>
      </c>
      <c r="V16" s="88">
        <v>415056</v>
      </c>
      <c r="W16" s="169">
        <f t="shared" si="2"/>
        <v>7.616232508384411</v>
      </c>
      <c r="X16" s="158"/>
    </row>
    <row r="17" spans="1:24" s="107" customFormat="1" ht="18">
      <c r="A17" s="72">
        <v>13</v>
      </c>
      <c r="B17" s="168" t="s">
        <v>155</v>
      </c>
      <c r="C17" s="84">
        <v>39542</v>
      </c>
      <c r="D17" s="85" t="s">
        <v>52</v>
      </c>
      <c r="E17" s="85" t="s">
        <v>17</v>
      </c>
      <c r="F17" s="86">
        <v>25</v>
      </c>
      <c r="G17" s="86">
        <v>25</v>
      </c>
      <c r="H17" s="86">
        <v>2</v>
      </c>
      <c r="I17" s="87">
        <v>3796</v>
      </c>
      <c r="J17" s="88">
        <v>346</v>
      </c>
      <c r="K17" s="87">
        <v>15960</v>
      </c>
      <c r="L17" s="88">
        <v>1490</v>
      </c>
      <c r="M17" s="87">
        <v>16607</v>
      </c>
      <c r="N17" s="88">
        <v>1492</v>
      </c>
      <c r="O17" s="183">
        <f>+I17+K17+M17</f>
        <v>36363</v>
      </c>
      <c r="P17" s="184">
        <f>+J17+L17+N17</f>
        <v>3328</v>
      </c>
      <c r="Q17" s="88">
        <f aca="true" t="shared" si="3" ref="Q17:Q23">+P17/G17</f>
        <v>133.12</v>
      </c>
      <c r="R17" s="89">
        <f aca="true" t="shared" si="4" ref="R17:R23">+O17/P17</f>
        <v>10.926382211538462</v>
      </c>
      <c r="S17" s="87">
        <v>76672</v>
      </c>
      <c r="T17" s="90">
        <f t="shared" si="0"/>
        <v>-0.5257329924874792</v>
      </c>
      <c r="U17" s="87">
        <v>137688</v>
      </c>
      <c r="V17" s="88">
        <v>13216</v>
      </c>
      <c r="W17" s="169">
        <f t="shared" si="2"/>
        <v>10.418280871670703</v>
      </c>
      <c r="X17" s="158"/>
    </row>
    <row r="18" spans="1:24" s="107" customFormat="1" ht="18">
      <c r="A18" s="67">
        <v>14</v>
      </c>
      <c r="B18" s="168" t="s">
        <v>156</v>
      </c>
      <c r="C18" s="84">
        <v>39549</v>
      </c>
      <c r="D18" s="85" t="s">
        <v>116</v>
      </c>
      <c r="E18" s="85" t="s">
        <v>157</v>
      </c>
      <c r="F18" s="86">
        <v>49</v>
      </c>
      <c r="G18" s="86">
        <v>49</v>
      </c>
      <c r="H18" s="86">
        <v>1</v>
      </c>
      <c r="I18" s="87">
        <v>6526.5</v>
      </c>
      <c r="J18" s="88">
        <v>840</v>
      </c>
      <c r="K18" s="87">
        <v>14239.5</v>
      </c>
      <c r="L18" s="88">
        <v>1764</v>
      </c>
      <c r="M18" s="87">
        <v>15140</v>
      </c>
      <c r="N18" s="88">
        <v>1815</v>
      </c>
      <c r="O18" s="183">
        <f>SUM(I18+K18+M18)</f>
        <v>35906</v>
      </c>
      <c r="P18" s="184">
        <f>J18+L18+N18</f>
        <v>4419</v>
      </c>
      <c r="Q18" s="88">
        <f t="shared" si="3"/>
        <v>90.18367346938776</v>
      </c>
      <c r="R18" s="89">
        <f t="shared" si="4"/>
        <v>8.125367730255714</v>
      </c>
      <c r="S18" s="87"/>
      <c r="T18" s="90">
        <f t="shared" si="0"/>
      </c>
      <c r="U18" s="87">
        <v>35906</v>
      </c>
      <c r="V18" s="88">
        <v>4419</v>
      </c>
      <c r="W18" s="169">
        <f t="shared" si="2"/>
        <v>8.125367730255714</v>
      </c>
      <c r="X18" s="158"/>
    </row>
    <row r="19" spans="1:24" s="107" customFormat="1" ht="18">
      <c r="A19" s="67">
        <v>15</v>
      </c>
      <c r="B19" s="168" t="s">
        <v>101</v>
      </c>
      <c r="C19" s="84">
        <v>39528</v>
      </c>
      <c r="D19" s="85" t="s">
        <v>52</v>
      </c>
      <c r="E19" s="85" t="s">
        <v>52</v>
      </c>
      <c r="F19" s="86">
        <v>34</v>
      </c>
      <c r="G19" s="86">
        <v>34</v>
      </c>
      <c r="H19" s="86">
        <v>4</v>
      </c>
      <c r="I19" s="87">
        <v>6470</v>
      </c>
      <c r="J19" s="88">
        <v>752</v>
      </c>
      <c r="K19" s="87">
        <v>14688</v>
      </c>
      <c r="L19" s="88">
        <v>1768</v>
      </c>
      <c r="M19" s="87">
        <v>12865</v>
      </c>
      <c r="N19" s="88">
        <v>1673</v>
      </c>
      <c r="O19" s="183">
        <f>+I19+K19+M19</f>
        <v>34023</v>
      </c>
      <c r="P19" s="184">
        <f>+J19+L19+N19</f>
        <v>4193</v>
      </c>
      <c r="Q19" s="88">
        <f t="shared" si="3"/>
        <v>123.32352941176471</v>
      </c>
      <c r="R19" s="89">
        <f t="shared" si="4"/>
        <v>8.11423801574052</v>
      </c>
      <c r="S19" s="87">
        <v>93098</v>
      </c>
      <c r="T19" s="90">
        <f t="shared" si="0"/>
        <v>-0.6345463919740488</v>
      </c>
      <c r="U19" s="87">
        <v>786585</v>
      </c>
      <c r="V19" s="88">
        <v>81047</v>
      </c>
      <c r="W19" s="169">
        <f t="shared" si="2"/>
        <v>9.705294458770837</v>
      </c>
      <c r="X19" s="157"/>
    </row>
    <row r="20" spans="1:24" s="107" customFormat="1" ht="18">
      <c r="A20" s="72">
        <v>16</v>
      </c>
      <c r="B20" s="168" t="s">
        <v>33</v>
      </c>
      <c r="C20" s="84">
        <v>39542</v>
      </c>
      <c r="D20" s="85" t="s">
        <v>116</v>
      </c>
      <c r="E20" s="85" t="s">
        <v>34</v>
      </c>
      <c r="F20" s="86">
        <v>58</v>
      </c>
      <c r="G20" s="86">
        <v>58</v>
      </c>
      <c r="H20" s="86">
        <v>2</v>
      </c>
      <c r="I20" s="87">
        <v>6146</v>
      </c>
      <c r="J20" s="88">
        <v>732</v>
      </c>
      <c r="K20" s="87">
        <v>12756</v>
      </c>
      <c r="L20" s="88">
        <v>1452</v>
      </c>
      <c r="M20" s="87">
        <v>14930</v>
      </c>
      <c r="N20" s="88">
        <v>1637</v>
      </c>
      <c r="O20" s="183">
        <f>SUM(I20+K20+M20)</f>
        <v>33832</v>
      </c>
      <c r="P20" s="184">
        <f>J20+L20+N20</f>
        <v>3821</v>
      </c>
      <c r="Q20" s="88">
        <f t="shared" si="3"/>
        <v>65.87931034482759</v>
      </c>
      <c r="R20" s="89">
        <f t="shared" si="4"/>
        <v>8.854226642240251</v>
      </c>
      <c r="S20" s="87">
        <f>SUM(M20+O20+Q20)</f>
        <v>48827.879310344826</v>
      </c>
      <c r="T20" s="90">
        <f t="shared" si="0"/>
        <v>-0.307117153604657</v>
      </c>
      <c r="U20" s="87">
        <v>197043</v>
      </c>
      <c r="V20" s="88">
        <v>23864</v>
      </c>
      <c r="W20" s="169">
        <f t="shared" si="2"/>
        <v>8.256914180355347</v>
      </c>
      <c r="X20" s="157"/>
    </row>
    <row r="21" spans="1:24" s="107" customFormat="1" ht="18">
      <c r="A21" s="67">
        <v>17</v>
      </c>
      <c r="B21" s="168" t="s">
        <v>21</v>
      </c>
      <c r="C21" s="84">
        <v>39535</v>
      </c>
      <c r="D21" s="85" t="s">
        <v>118</v>
      </c>
      <c r="E21" s="85" t="s">
        <v>134</v>
      </c>
      <c r="F21" s="86">
        <v>69</v>
      </c>
      <c r="G21" s="86">
        <v>66</v>
      </c>
      <c r="H21" s="86">
        <v>3</v>
      </c>
      <c r="I21" s="87">
        <v>3565.5</v>
      </c>
      <c r="J21" s="88">
        <v>536</v>
      </c>
      <c r="K21" s="87">
        <v>14452.5</v>
      </c>
      <c r="L21" s="88">
        <v>1910</v>
      </c>
      <c r="M21" s="87">
        <v>13335</v>
      </c>
      <c r="N21" s="88">
        <v>1712</v>
      </c>
      <c r="O21" s="183">
        <f>I21+K21+M21</f>
        <v>31353</v>
      </c>
      <c r="P21" s="184">
        <f>J21+L21+N21</f>
        <v>4158</v>
      </c>
      <c r="Q21" s="88">
        <f t="shared" si="3"/>
        <v>63</v>
      </c>
      <c r="R21" s="89">
        <f t="shared" si="4"/>
        <v>7.540404040404041</v>
      </c>
      <c r="S21" s="87">
        <v>81733.5</v>
      </c>
      <c r="T21" s="90">
        <f t="shared" si="0"/>
        <v>-0.6163996402943713</v>
      </c>
      <c r="U21" s="87">
        <v>309397.5</v>
      </c>
      <c r="V21" s="88">
        <v>37113</v>
      </c>
      <c r="W21" s="169">
        <f t="shared" si="2"/>
        <v>8.336634063535689</v>
      </c>
      <c r="X21" s="157"/>
    </row>
    <row r="22" spans="1:24" s="107" customFormat="1" ht="18">
      <c r="A22" s="72">
        <v>18</v>
      </c>
      <c r="B22" s="168" t="s">
        <v>49</v>
      </c>
      <c r="C22" s="84">
        <v>39486</v>
      </c>
      <c r="D22" s="85" t="s">
        <v>116</v>
      </c>
      <c r="E22" s="85" t="s">
        <v>50</v>
      </c>
      <c r="F22" s="86">
        <v>61</v>
      </c>
      <c r="G22" s="86">
        <v>48</v>
      </c>
      <c r="H22" s="86">
        <v>10</v>
      </c>
      <c r="I22" s="87">
        <v>5460.5</v>
      </c>
      <c r="J22" s="88">
        <v>728</v>
      </c>
      <c r="K22" s="87">
        <v>12073</v>
      </c>
      <c r="L22" s="88">
        <v>1582</v>
      </c>
      <c r="M22" s="87">
        <v>13499.5</v>
      </c>
      <c r="N22" s="88">
        <v>1747</v>
      </c>
      <c r="O22" s="183">
        <f>SUM(I22+K22+M22)</f>
        <v>31033</v>
      </c>
      <c r="P22" s="184">
        <f>J22+L22+N22</f>
        <v>4057</v>
      </c>
      <c r="Q22" s="88">
        <f t="shared" si="3"/>
        <v>84.52083333333333</v>
      </c>
      <c r="R22" s="89">
        <f t="shared" si="4"/>
        <v>7.6492482129652455</v>
      </c>
      <c r="S22" s="87">
        <f>SUM(M22+O22+Q22)</f>
        <v>44617.020833333336</v>
      </c>
      <c r="T22" s="90">
        <f t="shared" si="0"/>
        <v>-0.304458266814281</v>
      </c>
      <c r="U22" s="87">
        <v>724312.99</v>
      </c>
      <c r="V22" s="88">
        <v>100991</v>
      </c>
      <c r="W22" s="169">
        <f t="shared" si="2"/>
        <v>7.172054836569595</v>
      </c>
      <c r="X22" s="157"/>
    </row>
    <row r="23" spans="1:24" s="107" customFormat="1" ht="18">
      <c r="A23" s="67">
        <v>19</v>
      </c>
      <c r="B23" s="168" t="s">
        <v>58</v>
      </c>
      <c r="C23" s="84">
        <v>39500</v>
      </c>
      <c r="D23" s="85" t="s">
        <v>118</v>
      </c>
      <c r="E23" s="85" t="s">
        <v>59</v>
      </c>
      <c r="F23" s="86">
        <v>100</v>
      </c>
      <c r="G23" s="86">
        <v>66</v>
      </c>
      <c r="H23" s="86">
        <v>8</v>
      </c>
      <c r="I23" s="87">
        <v>4602.5</v>
      </c>
      <c r="J23" s="88">
        <v>893</v>
      </c>
      <c r="K23" s="87">
        <v>11724</v>
      </c>
      <c r="L23" s="88">
        <v>1845</v>
      </c>
      <c r="M23" s="87">
        <v>11743.5</v>
      </c>
      <c r="N23" s="88">
        <v>1778</v>
      </c>
      <c r="O23" s="183">
        <f>I23+K23+M23</f>
        <v>28070</v>
      </c>
      <c r="P23" s="184">
        <f>J23+L23+N23</f>
        <v>4516</v>
      </c>
      <c r="Q23" s="88">
        <f t="shared" si="3"/>
        <v>68.42424242424242</v>
      </c>
      <c r="R23" s="89">
        <f t="shared" si="4"/>
        <v>6.215677590788308</v>
      </c>
      <c r="S23" s="87">
        <v>30102</v>
      </c>
      <c r="T23" s="90">
        <f t="shared" si="0"/>
        <v>-0.06750382034416318</v>
      </c>
      <c r="U23" s="87">
        <v>1636671</v>
      </c>
      <c r="V23" s="88">
        <v>215643</v>
      </c>
      <c r="W23" s="169">
        <f t="shared" si="2"/>
        <v>7.589724683852478</v>
      </c>
      <c r="X23" s="157"/>
    </row>
    <row r="24" spans="1:24" s="107" customFormat="1" ht="18">
      <c r="A24" s="67">
        <v>20</v>
      </c>
      <c r="B24" s="168" t="s">
        <v>35</v>
      </c>
      <c r="C24" s="84">
        <v>39542</v>
      </c>
      <c r="D24" s="85" t="s">
        <v>113</v>
      </c>
      <c r="E24" s="85" t="s">
        <v>36</v>
      </c>
      <c r="F24" s="86">
        <v>43</v>
      </c>
      <c r="G24" s="86">
        <v>43</v>
      </c>
      <c r="H24" s="86">
        <v>2</v>
      </c>
      <c r="I24" s="87">
        <v>4658</v>
      </c>
      <c r="J24" s="88">
        <v>486</v>
      </c>
      <c r="K24" s="87">
        <v>6882.5</v>
      </c>
      <c r="L24" s="88">
        <v>710</v>
      </c>
      <c r="M24" s="87">
        <v>7690</v>
      </c>
      <c r="N24" s="88">
        <v>810</v>
      </c>
      <c r="O24" s="183">
        <f>I24+K24+M24</f>
        <v>19230.5</v>
      </c>
      <c r="P24" s="184">
        <f>J24+L24+N24</f>
        <v>2006</v>
      </c>
      <c r="Q24" s="88">
        <f>P24/G24</f>
        <v>46.651162790697676</v>
      </c>
      <c r="R24" s="89">
        <f>O24/P24</f>
        <v>9.586490528414755</v>
      </c>
      <c r="S24" s="87">
        <v>78310</v>
      </c>
      <c r="T24" s="90">
        <f t="shared" si="0"/>
        <v>-0.7544311071382965</v>
      </c>
      <c r="U24" s="87">
        <v>149624</v>
      </c>
      <c r="V24" s="88">
        <v>16043</v>
      </c>
      <c r="W24" s="169">
        <f t="shared" si="2"/>
        <v>9.326435205385527</v>
      </c>
      <c r="X24" s="157"/>
    </row>
    <row r="25" spans="1:24" s="107" customFormat="1" ht="18">
      <c r="A25" s="72">
        <v>21</v>
      </c>
      <c r="B25" s="168" t="s">
        <v>20</v>
      </c>
      <c r="C25" s="84">
        <v>39521</v>
      </c>
      <c r="D25" s="85" t="s">
        <v>61</v>
      </c>
      <c r="E25" s="85" t="s">
        <v>67</v>
      </c>
      <c r="F25" s="86">
        <v>63</v>
      </c>
      <c r="G25" s="86">
        <v>51</v>
      </c>
      <c r="H25" s="86">
        <v>3</v>
      </c>
      <c r="I25" s="87">
        <v>3861</v>
      </c>
      <c r="J25" s="88">
        <v>488</v>
      </c>
      <c r="K25" s="87">
        <v>6793</v>
      </c>
      <c r="L25" s="88">
        <v>845</v>
      </c>
      <c r="M25" s="87">
        <v>6118</v>
      </c>
      <c r="N25" s="88">
        <v>769</v>
      </c>
      <c r="O25" s="183">
        <f>+M25+K25+I25</f>
        <v>16772</v>
      </c>
      <c r="P25" s="184">
        <f>+N25+L25+J25</f>
        <v>2102</v>
      </c>
      <c r="Q25" s="88">
        <f>+P25/G25</f>
        <v>41.21568627450981</v>
      </c>
      <c r="R25" s="89">
        <f>+O25/P25</f>
        <v>7.9790675547098004</v>
      </c>
      <c r="S25" s="87">
        <v>77814</v>
      </c>
      <c r="T25" s="90">
        <f t="shared" si="0"/>
        <v>-0.7844603798802272</v>
      </c>
      <c r="U25" s="87">
        <v>363816</v>
      </c>
      <c r="V25" s="88">
        <v>38820</v>
      </c>
      <c r="W25" s="169">
        <f>+U25/V25</f>
        <v>9.371870170015455</v>
      </c>
      <c r="X25" s="157"/>
    </row>
    <row r="26" spans="1:24" s="107" customFormat="1" ht="18">
      <c r="A26" s="67">
        <v>22</v>
      </c>
      <c r="B26" s="168" t="s">
        <v>22</v>
      </c>
      <c r="C26" s="84">
        <v>39535</v>
      </c>
      <c r="D26" s="85" t="s">
        <v>139</v>
      </c>
      <c r="E26" s="85" t="s">
        <v>90</v>
      </c>
      <c r="F26" s="86">
        <v>10</v>
      </c>
      <c r="G26" s="86">
        <v>10</v>
      </c>
      <c r="H26" s="86">
        <v>3</v>
      </c>
      <c r="I26" s="87">
        <v>3593</v>
      </c>
      <c r="J26" s="88">
        <v>330</v>
      </c>
      <c r="K26" s="87">
        <v>5275</v>
      </c>
      <c r="L26" s="88">
        <v>487</v>
      </c>
      <c r="M26" s="87">
        <v>5128</v>
      </c>
      <c r="N26" s="88">
        <v>479</v>
      </c>
      <c r="O26" s="183">
        <f aca="true" t="shared" si="5" ref="O26:P29">I26+K26+M26</f>
        <v>13996</v>
      </c>
      <c r="P26" s="184">
        <f t="shared" si="5"/>
        <v>1296</v>
      </c>
      <c r="Q26" s="88">
        <f>P26/G26</f>
        <v>129.6</v>
      </c>
      <c r="R26" s="89">
        <f>O26/P26</f>
        <v>10.799382716049383</v>
      </c>
      <c r="S26" s="87">
        <v>29935</v>
      </c>
      <c r="T26" s="90">
        <f t="shared" si="0"/>
        <v>-0.5324536495740771</v>
      </c>
      <c r="U26" s="87">
        <v>139657</v>
      </c>
      <c r="V26" s="88">
        <v>12862</v>
      </c>
      <c r="W26" s="169">
        <f>U26/V26</f>
        <v>10.858109158762245</v>
      </c>
      <c r="X26" s="157"/>
    </row>
    <row r="27" spans="1:24" s="107" customFormat="1" ht="18">
      <c r="A27" s="72">
        <v>23</v>
      </c>
      <c r="B27" s="168" t="s">
        <v>37</v>
      </c>
      <c r="C27" s="84">
        <v>39542</v>
      </c>
      <c r="D27" s="85" t="s">
        <v>118</v>
      </c>
      <c r="E27" s="85" t="s">
        <v>134</v>
      </c>
      <c r="F27" s="86">
        <v>16</v>
      </c>
      <c r="G27" s="86">
        <v>16</v>
      </c>
      <c r="H27" s="86">
        <v>2</v>
      </c>
      <c r="I27" s="87">
        <v>4068</v>
      </c>
      <c r="J27" s="88">
        <v>371</v>
      </c>
      <c r="K27" s="87">
        <v>4862</v>
      </c>
      <c r="L27" s="88">
        <v>443</v>
      </c>
      <c r="M27" s="87">
        <v>4375.5</v>
      </c>
      <c r="N27" s="88">
        <v>391</v>
      </c>
      <c r="O27" s="183">
        <f t="shared" si="5"/>
        <v>13305.5</v>
      </c>
      <c r="P27" s="184">
        <f t="shared" si="5"/>
        <v>1205</v>
      </c>
      <c r="Q27" s="88">
        <f>+P27/G27</f>
        <v>75.3125</v>
      </c>
      <c r="R27" s="89">
        <f>+O27/P27</f>
        <v>11.041908713692946</v>
      </c>
      <c r="S27" s="87">
        <v>39653.5</v>
      </c>
      <c r="T27" s="90">
        <f t="shared" si="0"/>
        <v>-0.6644558487901446</v>
      </c>
      <c r="U27" s="87">
        <v>75525.5</v>
      </c>
      <c r="V27" s="88">
        <v>7161</v>
      </c>
      <c r="W27" s="169">
        <f>U27/V27</f>
        <v>10.546781175813434</v>
      </c>
      <c r="X27" s="157"/>
    </row>
    <row r="28" spans="1:24" s="107" customFormat="1" ht="18">
      <c r="A28" s="67">
        <v>24</v>
      </c>
      <c r="B28" s="168" t="s">
        <v>158</v>
      </c>
      <c r="C28" s="84">
        <v>39549</v>
      </c>
      <c r="D28" s="85" t="s">
        <v>118</v>
      </c>
      <c r="E28" s="85" t="s">
        <v>159</v>
      </c>
      <c r="F28" s="86">
        <v>5</v>
      </c>
      <c r="G28" s="86">
        <v>5</v>
      </c>
      <c r="H28" s="86">
        <v>1</v>
      </c>
      <c r="I28" s="87">
        <v>2036.5</v>
      </c>
      <c r="J28" s="88">
        <v>167</v>
      </c>
      <c r="K28" s="87">
        <v>4472.5</v>
      </c>
      <c r="L28" s="88">
        <v>352</v>
      </c>
      <c r="M28" s="87">
        <v>3680</v>
      </c>
      <c r="N28" s="88">
        <v>297</v>
      </c>
      <c r="O28" s="183">
        <f t="shared" si="5"/>
        <v>10189</v>
      </c>
      <c r="P28" s="184">
        <f t="shared" si="5"/>
        <v>816</v>
      </c>
      <c r="Q28" s="88">
        <f>+P28/G28</f>
        <v>163.2</v>
      </c>
      <c r="R28" s="89">
        <f>+O28/P28</f>
        <v>12.486519607843137</v>
      </c>
      <c r="S28" s="87"/>
      <c r="T28" s="90">
        <f t="shared" si="0"/>
      </c>
      <c r="U28" s="87">
        <v>10189</v>
      </c>
      <c r="V28" s="88">
        <v>816</v>
      </c>
      <c r="W28" s="169">
        <f>U28/V28</f>
        <v>12.486519607843137</v>
      </c>
      <c r="X28" s="157"/>
    </row>
    <row r="29" spans="1:24" s="107" customFormat="1" ht="18">
      <c r="A29" s="67">
        <v>25</v>
      </c>
      <c r="B29" s="168" t="s">
        <v>160</v>
      </c>
      <c r="C29" s="84">
        <v>39549</v>
      </c>
      <c r="D29" s="85" t="s">
        <v>118</v>
      </c>
      <c r="E29" s="85" t="s">
        <v>161</v>
      </c>
      <c r="F29" s="86">
        <v>4</v>
      </c>
      <c r="G29" s="86">
        <v>4</v>
      </c>
      <c r="H29" s="86">
        <v>1</v>
      </c>
      <c r="I29" s="87">
        <v>2010.5</v>
      </c>
      <c r="J29" s="88">
        <v>200</v>
      </c>
      <c r="K29" s="87">
        <v>3703</v>
      </c>
      <c r="L29" s="88">
        <v>330</v>
      </c>
      <c r="M29" s="87">
        <v>4371.5</v>
      </c>
      <c r="N29" s="88">
        <v>387</v>
      </c>
      <c r="O29" s="183">
        <f t="shared" si="5"/>
        <v>10085</v>
      </c>
      <c r="P29" s="184">
        <f t="shared" si="5"/>
        <v>917</v>
      </c>
      <c r="Q29" s="88">
        <f>+P29/G29</f>
        <v>229.25</v>
      </c>
      <c r="R29" s="89">
        <f>+O29/P29</f>
        <v>10.99781897491821</v>
      </c>
      <c r="S29" s="87"/>
      <c r="T29" s="90">
        <f t="shared" si="0"/>
      </c>
      <c r="U29" s="87">
        <v>10085</v>
      </c>
      <c r="V29" s="88">
        <v>917</v>
      </c>
      <c r="W29" s="169">
        <f>U29/V29</f>
        <v>10.99781897491821</v>
      </c>
      <c r="X29" s="157"/>
    </row>
    <row r="30" spans="1:24" s="107" customFormat="1" ht="18">
      <c r="A30" s="72">
        <v>26</v>
      </c>
      <c r="B30" s="168" t="s">
        <v>84</v>
      </c>
      <c r="C30" s="84">
        <v>39514</v>
      </c>
      <c r="D30" s="85" t="s">
        <v>61</v>
      </c>
      <c r="E30" s="85" t="s">
        <v>63</v>
      </c>
      <c r="F30" s="86">
        <v>30</v>
      </c>
      <c r="G30" s="86">
        <v>22</v>
      </c>
      <c r="H30" s="86">
        <v>6</v>
      </c>
      <c r="I30" s="87">
        <v>2432</v>
      </c>
      <c r="J30" s="88">
        <v>437</v>
      </c>
      <c r="K30" s="87">
        <v>4341</v>
      </c>
      <c r="L30" s="88">
        <v>823</v>
      </c>
      <c r="M30" s="87">
        <v>3250</v>
      </c>
      <c r="N30" s="88">
        <v>578</v>
      </c>
      <c r="O30" s="183">
        <f>+M30+K30+I30</f>
        <v>10023</v>
      </c>
      <c r="P30" s="184">
        <f>+N30+L30+J30</f>
        <v>1838</v>
      </c>
      <c r="Q30" s="88">
        <f>+P30/G30</f>
        <v>83.54545454545455</v>
      </c>
      <c r="R30" s="89">
        <f>+O30/P30</f>
        <v>5.453210010881393</v>
      </c>
      <c r="S30" s="87">
        <v>16438</v>
      </c>
      <c r="T30" s="90">
        <f t="shared" si="0"/>
        <v>-0.39025428884292496</v>
      </c>
      <c r="U30" s="87">
        <v>664887</v>
      </c>
      <c r="V30" s="88">
        <v>73341</v>
      </c>
      <c r="W30" s="169">
        <f>+U30/V30</f>
        <v>9.065693132081647</v>
      </c>
      <c r="X30" s="157"/>
    </row>
    <row r="31" spans="1:24" s="107" customFormat="1" ht="18">
      <c r="A31" s="67">
        <v>27</v>
      </c>
      <c r="B31" s="168" t="s">
        <v>85</v>
      </c>
      <c r="C31" s="84">
        <v>39514</v>
      </c>
      <c r="D31" s="85" t="s">
        <v>135</v>
      </c>
      <c r="E31" s="85" t="s">
        <v>77</v>
      </c>
      <c r="F31" s="86">
        <v>50</v>
      </c>
      <c r="G31" s="86">
        <v>15</v>
      </c>
      <c r="H31" s="86">
        <v>6</v>
      </c>
      <c r="I31" s="87">
        <v>1997</v>
      </c>
      <c r="J31" s="88">
        <v>435</v>
      </c>
      <c r="K31" s="87">
        <v>2961</v>
      </c>
      <c r="L31" s="88">
        <v>622</v>
      </c>
      <c r="M31" s="87">
        <v>3524</v>
      </c>
      <c r="N31" s="88">
        <v>736</v>
      </c>
      <c r="O31" s="183">
        <f>I31+K31+M31</f>
        <v>8482</v>
      </c>
      <c r="P31" s="184">
        <f>J31+L31+N31</f>
        <v>1793</v>
      </c>
      <c r="Q31" s="88">
        <f>+P31/G31</f>
        <v>119.53333333333333</v>
      </c>
      <c r="R31" s="89">
        <f>+O31/P31</f>
        <v>4.730619074177357</v>
      </c>
      <c r="S31" s="87">
        <v>9930</v>
      </c>
      <c r="T31" s="90">
        <f t="shared" si="0"/>
        <v>-0.1458207452165156</v>
      </c>
      <c r="U31" s="87">
        <v>546677.5</v>
      </c>
      <c r="V31" s="88">
        <v>66150</v>
      </c>
      <c r="W31" s="169">
        <f>U31/V31</f>
        <v>8.264210128495844</v>
      </c>
      <c r="X31" s="157"/>
    </row>
    <row r="32" spans="1:24" s="107" customFormat="1" ht="18">
      <c r="A32" s="72">
        <v>28</v>
      </c>
      <c r="B32" s="168" t="s">
        <v>105</v>
      </c>
      <c r="C32" s="84">
        <v>39528</v>
      </c>
      <c r="D32" s="85" t="s">
        <v>126</v>
      </c>
      <c r="E32" s="85" t="s">
        <v>106</v>
      </c>
      <c r="F32" s="86">
        <v>72</v>
      </c>
      <c r="G32" s="86">
        <v>24</v>
      </c>
      <c r="H32" s="86">
        <v>4</v>
      </c>
      <c r="I32" s="87">
        <v>1803</v>
      </c>
      <c r="J32" s="88">
        <v>361</v>
      </c>
      <c r="K32" s="87">
        <v>2892</v>
      </c>
      <c r="L32" s="88">
        <v>533</v>
      </c>
      <c r="M32" s="87">
        <v>2909</v>
      </c>
      <c r="N32" s="88">
        <v>545</v>
      </c>
      <c r="O32" s="183">
        <f>+I32+K32+M32</f>
        <v>7604</v>
      </c>
      <c r="P32" s="184">
        <f>+J32+L32+N32</f>
        <v>1439</v>
      </c>
      <c r="Q32" s="88">
        <f>IF(O32&lt;&gt;0,P32/G32,"")</f>
        <v>59.958333333333336</v>
      </c>
      <c r="R32" s="89">
        <f>IF(O32&lt;&gt;0,O32/P32,"")</f>
        <v>5.284225156358582</v>
      </c>
      <c r="S32" s="87">
        <v>19046</v>
      </c>
      <c r="T32" s="90">
        <f t="shared" si="0"/>
        <v>-0.6007560642654626</v>
      </c>
      <c r="U32" s="87">
        <v>302055</v>
      </c>
      <c r="V32" s="88">
        <v>44065</v>
      </c>
      <c r="W32" s="169">
        <f>U32/V32</f>
        <v>6.854760013616248</v>
      </c>
      <c r="X32" s="157"/>
    </row>
    <row r="33" spans="1:24" s="107" customFormat="1" ht="18">
      <c r="A33" s="67">
        <v>29</v>
      </c>
      <c r="B33" s="168" t="s">
        <v>73</v>
      </c>
      <c r="C33" s="84">
        <v>39507</v>
      </c>
      <c r="D33" s="85" t="s">
        <v>116</v>
      </c>
      <c r="E33" s="85" t="s">
        <v>108</v>
      </c>
      <c r="F33" s="86">
        <v>130</v>
      </c>
      <c r="G33" s="86">
        <v>20</v>
      </c>
      <c r="H33" s="86">
        <v>7</v>
      </c>
      <c r="I33" s="87">
        <v>1201</v>
      </c>
      <c r="J33" s="88">
        <v>225</v>
      </c>
      <c r="K33" s="87">
        <v>2672</v>
      </c>
      <c r="L33" s="88">
        <v>477</v>
      </c>
      <c r="M33" s="87">
        <v>2953.5</v>
      </c>
      <c r="N33" s="88">
        <v>513</v>
      </c>
      <c r="O33" s="183">
        <f>SUM(I33+K33+M33)</f>
        <v>6826.5</v>
      </c>
      <c r="P33" s="184">
        <f>J33+L33+N33</f>
        <v>1215</v>
      </c>
      <c r="Q33" s="88">
        <f>+P33/G33</f>
        <v>60.75</v>
      </c>
      <c r="R33" s="89">
        <f>+O33/P33</f>
        <v>5.618518518518519</v>
      </c>
      <c r="S33" s="87">
        <f>SUM(M33+O33+Q33)</f>
        <v>9840.75</v>
      </c>
      <c r="T33" s="90">
        <f t="shared" si="0"/>
        <v>-0.30630287325661154</v>
      </c>
      <c r="U33" s="87">
        <v>1486123.17</v>
      </c>
      <c r="V33" s="88">
        <v>207183</v>
      </c>
      <c r="W33" s="169">
        <f>U33/V33</f>
        <v>7.1729976397677415</v>
      </c>
      <c r="X33" s="157"/>
    </row>
    <row r="34" spans="1:24" s="107" customFormat="1" ht="18">
      <c r="A34" s="67">
        <v>30</v>
      </c>
      <c r="B34" s="168" t="s">
        <v>54</v>
      </c>
      <c r="C34" s="84">
        <v>39493</v>
      </c>
      <c r="D34" s="85" t="s">
        <v>126</v>
      </c>
      <c r="E34" s="85" t="s">
        <v>117</v>
      </c>
      <c r="F34" s="86">
        <v>53</v>
      </c>
      <c r="G34" s="86">
        <v>11</v>
      </c>
      <c r="H34" s="86">
        <v>9</v>
      </c>
      <c r="I34" s="87">
        <v>1454</v>
      </c>
      <c r="J34" s="88">
        <v>295</v>
      </c>
      <c r="K34" s="87">
        <v>2358</v>
      </c>
      <c r="L34" s="88">
        <v>441</v>
      </c>
      <c r="M34" s="87">
        <v>2831</v>
      </c>
      <c r="N34" s="88">
        <v>508</v>
      </c>
      <c r="O34" s="183">
        <f>+I34+K34+M34</f>
        <v>6643</v>
      </c>
      <c r="P34" s="184">
        <f>+J34+L34+N34</f>
        <v>1244</v>
      </c>
      <c r="Q34" s="88">
        <f>IF(O34&lt;&gt;0,P34/G34,"")</f>
        <v>113.0909090909091</v>
      </c>
      <c r="R34" s="89">
        <f>IF(O34&lt;&gt;0,O34/P34,"")</f>
        <v>5.340032154340836</v>
      </c>
      <c r="S34" s="87">
        <v>8259</v>
      </c>
      <c r="T34" s="90">
        <f t="shared" si="0"/>
        <v>-0.19566533478629375</v>
      </c>
      <c r="U34" s="87">
        <v>1068078</v>
      </c>
      <c r="V34" s="88">
        <v>122254</v>
      </c>
      <c r="W34" s="169">
        <f>U34/V34</f>
        <v>8.736548497390679</v>
      </c>
      <c r="X34" s="157"/>
    </row>
    <row r="35" spans="1:24" s="107" customFormat="1" ht="18">
      <c r="A35" s="72">
        <v>31</v>
      </c>
      <c r="B35" s="168" t="s">
        <v>104</v>
      </c>
      <c r="C35" s="84">
        <v>39528</v>
      </c>
      <c r="D35" s="85" t="s">
        <v>61</v>
      </c>
      <c r="E35" s="85" t="s">
        <v>67</v>
      </c>
      <c r="F35" s="86">
        <v>57</v>
      </c>
      <c r="G35" s="86">
        <v>20</v>
      </c>
      <c r="H35" s="86">
        <v>4</v>
      </c>
      <c r="I35" s="87">
        <v>1315</v>
      </c>
      <c r="J35" s="88">
        <v>226</v>
      </c>
      <c r="K35" s="87">
        <v>3067</v>
      </c>
      <c r="L35" s="88">
        <v>499</v>
      </c>
      <c r="M35" s="87">
        <v>2191</v>
      </c>
      <c r="N35" s="88">
        <v>367</v>
      </c>
      <c r="O35" s="183">
        <f>+M35+K35+I35</f>
        <v>6573</v>
      </c>
      <c r="P35" s="184">
        <f>+N35+L35+J35</f>
        <v>1092</v>
      </c>
      <c r="Q35" s="88">
        <f>+P35/G35</f>
        <v>54.6</v>
      </c>
      <c r="R35" s="89">
        <f>+O35/P35</f>
        <v>6.019230769230769</v>
      </c>
      <c r="S35" s="87">
        <v>25471</v>
      </c>
      <c r="T35" s="90">
        <f t="shared" si="0"/>
        <v>-0.7419418161831102</v>
      </c>
      <c r="U35" s="87">
        <v>434568</v>
      </c>
      <c r="V35" s="88">
        <v>49436</v>
      </c>
      <c r="W35" s="169">
        <f>+U35/V35</f>
        <v>8.79051703212234</v>
      </c>
      <c r="X35" s="157"/>
    </row>
    <row r="36" spans="1:24" s="107" customFormat="1" ht="18">
      <c r="A36" s="67">
        <v>32</v>
      </c>
      <c r="B36" s="168" t="s">
        <v>92</v>
      </c>
      <c r="C36" s="84">
        <v>39521</v>
      </c>
      <c r="D36" s="85" t="s">
        <v>135</v>
      </c>
      <c r="E36" s="85" t="s">
        <v>142</v>
      </c>
      <c r="F36" s="86">
        <v>35</v>
      </c>
      <c r="G36" s="86">
        <v>25</v>
      </c>
      <c r="H36" s="86">
        <v>5</v>
      </c>
      <c r="I36" s="87">
        <v>1389</v>
      </c>
      <c r="J36" s="88">
        <v>236</v>
      </c>
      <c r="K36" s="87">
        <v>2402</v>
      </c>
      <c r="L36" s="88">
        <v>370</v>
      </c>
      <c r="M36" s="87">
        <v>2496.5</v>
      </c>
      <c r="N36" s="88">
        <v>381</v>
      </c>
      <c r="O36" s="183">
        <f>I36+K36+M36</f>
        <v>6287.5</v>
      </c>
      <c r="P36" s="184">
        <f>J36+L36+N36</f>
        <v>987</v>
      </c>
      <c r="Q36" s="88">
        <f>+P36/G36</f>
        <v>39.48</v>
      </c>
      <c r="R36" s="89">
        <f>+O36/P36</f>
        <v>6.37031408308004</v>
      </c>
      <c r="S36" s="87">
        <v>13452</v>
      </c>
      <c r="T36" s="90">
        <f t="shared" si="0"/>
        <v>-0.5325973832887303</v>
      </c>
      <c r="U36" s="87">
        <v>304709</v>
      </c>
      <c r="V36" s="88">
        <v>33854</v>
      </c>
      <c r="W36" s="169">
        <f>U36/V36</f>
        <v>9.000679387960064</v>
      </c>
      <c r="X36" s="157"/>
    </row>
    <row r="37" spans="1:24" s="107" customFormat="1" ht="18">
      <c r="A37" s="72">
        <v>33</v>
      </c>
      <c r="B37" s="168" t="s">
        <v>97</v>
      </c>
      <c r="C37" s="84">
        <v>39472</v>
      </c>
      <c r="D37" s="85" t="s">
        <v>118</v>
      </c>
      <c r="E37" s="85" t="s">
        <v>98</v>
      </c>
      <c r="F37" s="86">
        <v>25</v>
      </c>
      <c r="G37" s="86">
        <v>11</v>
      </c>
      <c r="H37" s="86">
        <v>12</v>
      </c>
      <c r="I37" s="87">
        <v>1384</v>
      </c>
      <c r="J37" s="88">
        <v>274</v>
      </c>
      <c r="K37" s="87">
        <v>2061</v>
      </c>
      <c r="L37" s="88">
        <v>392</v>
      </c>
      <c r="M37" s="87">
        <v>1790</v>
      </c>
      <c r="N37" s="88">
        <v>327</v>
      </c>
      <c r="O37" s="183">
        <f>I37+K37+M37</f>
        <v>5235</v>
      </c>
      <c r="P37" s="184">
        <f>J37+L37+N37</f>
        <v>993</v>
      </c>
      <c r="Q37" s="88">
        <f>+P37/G37</f>
        <v>90.27272727272727</v>
      </c>
      <c r="R37" s="89">
        <f>+O37/P37</f>
        <v>5.27190332326284</v>
      </c>
      <c r="S37" s="87">
        <v>1666</v>
      </c>
      <c r="T37" s="90">
        <f aca="true" t="shared" si="6" ref="T37:T68">IF(S37&lt;&gt;0,-(S37-O37)/S37,"")</f>
        <v>2.1422569027611043</v>
      </c>
      <c r="U37" s="87">
        <v>149642</v>
      </c>
      <c r="V37" s="88">
        <v>21820</v>
      </c>
      <c r="W37" s="169">
        <f>U37/V37</f>
        <v>6.858020164986251</v>
      </c>
      <c r="X37" s="157"/>
    </row>
    <row r="38" spans="1:24" s="107" customFormat="1" ht="18">
      <c r="A38" s="67">
        <v>34</v>
      </c>
      <c r="B38" s="168" t="s">
        <v>95</v>
      </c>
      <c r="C38" s="84">
        <v>39521</v>
      </c>
      <c r="D38" s="85" t="s">
        <v>126</v>
      </c>
      <c r="E38" s="85" t="s">
        <v>96</v>
      </c>
      <c r="F38" s="86">
        <v>36</v>
      </c>
      <c r="G38" s="86">
        <v>19</v>
      </c>
      <c r="H38" s="86">
        <v>5</v>
      </c>
      <c r="I38" s="87">
        <v>1058</v>
      </c>
      <c r="J38" s="88">
        <v>187</v>
      </c>
      <c r="K38" s="87">
        <v>2253</v>
      </c>
      <c r="L38" s="88">
        <v>400</v>
      </c>
      <c r="M38" s="87">
        <v>1875</v>
      </c>
      <c r="N38" s="88">
        <v>340</v>
      </c>
      <c r="O38" s="183">
        <f>+I38+K38+M38</f>
        <v>5186</v>
      </c>
      <c r="P38" s="184">
        <f>+J38+L38+N38</f>
        <v>927</v>
      </c>
      <c r="Q38" s="88">
        <f>IF(O38&lt;&gt;0,P38/G38,"")</f>
        <v>48.78947368421053</v>
      </c>
      <c r="R38" s="89">
        <f>IF(O38&lt;&gt;0,O38/P38,"")</f>
        <v>5.594390507011866</v>
      </c>
      <c r="S38" s="87">
        <v>7244</v>
      </c>
      <c r="T38" s="90">
        <f t="shared" si="6"/>
        <v>-0.28409718387631144</v>
      </c>
      <c r="U38" s="87">
        <v>179117</v>
      </c>
      <c r="V38" s="88">
        <v>21762</v>
      </c>
      <c r="W38" s="169">
        <f>U38/V38</f>
        <v>8.230723279110375</v>
      </c>
      <c r="X38" s="157"/>
    </row>
    <row r="39" spans="1:24" s="107" customFormat="1" ht="18">
      <c r="A39" s="67">
        <v>35</v>
      </c>
      <c r="B39" s="168" t="s">
        <v>162</v>
      </c>
      <c r="C39" s="84">
        <v>39507</v>
      </c>
      <c r="D39" s="85" t="s">
        <v>126</v>
      </c>
      <c r="E39" s="85" t="s">
        <v>117</v>
      </c>
      <c r="F39" s="86">
        <v>82</v>
      </c>
      <c r="G39" s="86">
        <v>14</v>
      </c>
      <c r="H39" s="86">
        <v>7</v>
      </c>
      <c r="I39" s="87">
        <v>633</v>
      </c>
      <c r="J39" s="88">
        <v>113</v>
      </c>
      <c r="K39" s="87">
        <v>1865</v>
      </c>
      <c r="L39" s="88">
        <v>326</v>
      </c>
      <c r="M39" s="87">
        <v>1677</v>
      </c>
      <c r="N39" s="88">
        <v>279</v>
      </c>
      <c r="O39" s="183">
        <f>+I39+K39+M39</f>
        <v>4175</v>
      </c>
      <c r="P39" s="184">
        <f>+J39+L39+N39</f>
        <v>718</v>
      </c>
      <c r="Q39" s="88">
        <f>IF(O39&lt;&gt;0,P39/G39,"")</f>
        <v>51.285714285714285</v>
      </c>
      <c r="R39" s="89">
        <f>IF(O39&lt;&gt;0,O39/P39,"")</f>
        <v>5.814763231197771</v>
      </c>
      <c r="S39" s="87">
        <v>19585</v>
      </c>
      <c r="T39" s="90">
        <f t="shared" si="6"/>
        <v>-0.7868266530508042</v>
      </c>
      <c r="U39" s="87">
        <v>855970</v>
      </c>
      <c r="V39" s="88">
        <v>114802</v>
      </c>
      <c r="W39" s="169">
        <f>U39/V39</f>
        <v>7.456054772564938</v>
      </c>
      <c r="X39" s="157"/>
    </row>
    <row r="40" spans="1:24" s="107" customFormat="1" ht="18">
      <c r="A40" s="72">
        <v>36</v>
      </c>
      <c r="B40" s="168" t="s">
        <v>91</v>
      </c>
      <c r="C40" s="84">
        <v>39521</v>
      </c>
      <c r="D40" s="85" t="s">
        <v>61</v>
      </c>
      <c r="E40" s="85" t="s">
        <v>63</v>
      </c>
      <c r="F40" s="86">
        <v>121</v>
      </c>
      <c r="G40" s="86">
        <v>18</v>
      </c>
      <c r="H40" s="86">
        <v>5</v>
      </c>
      <c r="I40" s="87">
        <v>753</v>
      </c>
      <c r="J40" s="88">
        <v>116</v>
      </c>
      <c r="K40" s="87">
        <v>1658</v>
      </c>
      <c r="L40" s="88">
        <v>248</v>
      </c>
      <c r="M40" s="87">
        <v>1731</v>
      </c>
      <c r="N40" s="88">
        <v>265</v>
      </c>
      <c r="O40" s="183">
        <f>+M40+K40+I40</f>
        <v>4142</v>
      </c>
      <c r="P40" s="184">
        <f>+N40+L40+J40</f>
        <v>629</v>
      </c>
      <c r="Q40" s="88">
        <f>+P40/G40</f>
        <v>34.94444444444444</v>
      </c>
      <c r="R40" s="89">
        <f>+O40/P40</f>
        <v>6.585055643879174</v>
      </c>
      <c r="S40" s="87">
        <v>34220</v>
      </c>
      <c r="T40" s="90">
        <f t="shared" si="6"/>
        <v>-0.8789596727060198</v>
      </c>
      <c r="U40" s="87">
        <v>708083</v>
      </c>
      <c r="V40" s="88">
        <v>87755</v>
      </c>
      <c r="W40" s="169">
        <f>+U40/V40</f>
        <v>8.06886217309555</v>
      </c>
      <c r="X40" s="157"/>
    </row>
    <row r="41" spans="1:24" s="107" customFormat="1" ht="18">
      <c r="A41" s="67">
        <v>37</v>
      </c>
      <c r="B41" s="168" t="s">
        <v>79</v>
      </c>
      <c r="C41" s="84">
        <v>39507</v>
      </c>
      <c r="D41" s="85" t="s">
        <v>118</v>
      </c>
      <c r="E41" s="85" t="s">
        <v>134</v>
      </c>
      <c r="F41" s="86">
        <v>20</v>
      </c>
      <c r="G41" s="86">
        <v>8</v>
      </c>
      <c r="H41" s="86">
        <v>7</v>
      </c>
      <c r="I41" s="87">
        <v>707.5</v>
      </c>
      <c r="J41" s="88">
        <v>98</v>
      </c>
      <c r="K41" s="87">
        <v>1813</v>
      </c>
      <c r="L41" s="88">
        <v>250</v>
      </c>
      <c r="M41" s="87">
        <v>1199</v>
      </c>
      <c r="N41" s="88">
        <v>163</v>
      </c>
      <c r="O41" s="183">
        <f>I41+K41+M41</f>
        <v>3719.5</v>
      </c>
      <c r="P41" s="184">
        <f>J41+L41+N41</f>
        <v>511</v>
      </c>
      <c r="Q41" s="88">
        <f>+P41/G41</f>
        <v>63.875</v>
      </c>
      <c r="R41" s="89">
        <f>+O41/P41</f>
        <v>7.278864970645793</v>
      </c>
      <c r="S41" s="87">
        <v>847</v>
      </c>
      <c r="T41" s="90">
        <f t="shared" si="6"/>
        <v>3.3913813459268005</v>
      </c>
      <c r="U41" s="87">
        <v>94872</v>
      </c>
      <c r="V41" s="88">
        <v>10537</v>
      </c>
      <c r="W41" s="169">
        <f aca="true" t="shared" si="7" ref="W41:W48">U41/V41</f>
        <v>9.003701243238114</v>
      </c>
      <c r="X41" s="157"/>
    </row>
    <row r="42" spans="1:24" s="107" customFormat="1" ht="18">
      <c r="A42" s="72">
        <v>38</v>
      </c>
      <c r="B42" s="168" t="s">
        <v>23</v>
      </c>
      <c r="C42" s="84">
        <v>39535</v>
      </c>
      <c r="D42" s="85" t="s">
        <v>52</v>
      </c>
      <c r="E42" s="85" t="s">
        <v>52</v>
      </c>
      <c r="F42" s="86">
        <v>11</v>
      </c>
      <c r="G42" s="86">
        <v>11</v>
      </c>
      <c r="H42" s="86">
        <v>3</v>
      </c>
      <c r="I42" s="87">
        <v>1016</v>
      </c>
      <c r="J42" s="88">
        <v>113</v>
      </c>
      <c r="K42" s="87">
        <v>1433</v>
      </c>
      <c r="L42" s="88">
        <v>156</v>
      </c>
      <c r="M42" s="87">
        <v>1258</v>
      </c>
      <c r="N42" s="88">
        <v>136</v>
      </c>
      <c r="O42" s="183">
        <f aca="true" t="shared" si="8" ref="O42:P44">+I42+K42+M42</f>
        <v>3707</v>
      </c>
      <c r="P42" s="184">
        <f t="shared" si="8"/>
        <v>405</v>
      </c>
      <c r="Q42" s="88">
        <f>+P42/G42</f>
        <v>36.81818181818182</v>
      </c>
      <c r="R42" s="89">
        <f>+O42/P42</f>
        <v>9.153086419753086</v>
      </c>
      <c r="S42" s="87">
        <v>22993</v>
      </c>
      <c r="T42" s="90">
        <f t="shared" si="6"/>
        <v>-0.8387770190927674</v>
      </c>
      <c r="U42" s="87">
        <v>96243</v>
      </c>
      <c r="V42" s="88">
        <v>9073</v>
      </c>
      <c r="W42" s="169">
        <f t="shared" si="7"/>
        <v>10.607627025239722</v>
      </c>
      <c r="X42" s="157"/>
    </row>
    <row r="43" spans="1:24" s="107" customFormat="1" ht="18">
      <c r="A43" s="67">
        <v>39</v>
      </c>
      <c r="B43" s="168" t="s">
        <v>55</v>
      </c>
      <c r="C43" s="84">
        <v>39493</v>
      </c>
      <c r="D43" s="85" t="s">
        <v>126</v>
      </c>
      <c r="E43" s="85" t="s">
        <v>127</v>
      </c>
      <c r="F43" s="86">
        <v>33</v>
      </c>
      <c r="G43" s="86">
        <v>7</v>
      </c>
      <c r="H43" s="86">
        <v>9</v>
      </c>
      <c r="I43" s="87">
        <v>856</v>
      </c>
      <c r="J43" s="88">
        <v>148</v>
      </c>
      <c r="K43" s="87">
        <v>1366</v>
      </c>
      <c r="L43" s="88">
        <v>233</v>
      </c>
      <c r="M43" s="87">
        <v>1412</v>
      </c>
      <c r="N43" s="88">
        <v>237</v>
      </c>
      <c r="O43" s="183">
        <f t="shared" si="8"/>
        <v>3634</v>
      </c>
      <c r="P43" s="184">
        <f t="shared" si="8"/>
        <v>618</v>
      </c>
      <c r="Q43" s="88">
        <f>IF(O43&lt;&gt;0,P43/G43,"")</f>
        <v>88.28571428571429</v>
      </c>
      <c r="R43" s="89">
        <f>IF(O43&lt;&gt;0,O43/P43,"")</f>
        <v>5.880258899676376</v>
      </c>
      <c r="S43" s="87">
        <v>7264</v>
      </c>
      <c r="T43" s="90">
        <f t="shared" si="6"/>
        <v>-0.49972466960352424</v>
      </c>
      <c r="U43" s="87">
        <v>799777</v>
      </c>
      <c r="V43" s="88">
        <v>88187</v>
      </c>
      <c r="W43" s="169">
        <f t="shared" si="7"/>
        <v>9.069103155793938</v>
      </c>
      <c r="X43" s="157"/>
    </row>
    <row r="44" spans="1:24" s="107" customFormat="1" ht="18">
      <c r="A44" s="67">
        <v>40</v>
      </c>
      <c r="B44" s="168" t="s">
        <v>56</v>
      </c>
      <c r="C44" s="84">
        <v>39493</v>
      </c>
      <c r="D44" s="85" t="s">
        <v>52</v>
      </c>
      <c r="E44" s="85" t="s">
        <v>17</v>
      </c>
      <c r="F44" s="86">
        <v>10</v>
      </c>
      <c r="G44" s="86">
        <v>7</v>
      </c>
      <c r="H44" s="86">
        <v>9</v>
      </c>
      <c r="I44" s="87">
        <v>708</v>
      </c>
      <c r="J44" s="88">
        <v>125</v>
      </c>
      <c r="K44" s="87">
        <v>1238</v>
      </c>
      <c r="L44" s="88">
        <v>206</v>
      </c>
      <c r="M44" s="87">
        <v>1403</v>
      </c>
      <c r="N44" s="88">
        <v>243</v>
      </c>
      <c r="O44" s="183">
        <f t="shared" si="8"/>
        <v>3349</v>
      </c>
      <c r="P44" s="184">
        <f t="shared" si="8"/>
        <v>574</v>
      </c>
      <c r="Q44" s="88">
        <f>+P44/G44</f>
        <v>82</v>
      </c>
      <c r="R44" s="89">
        <f>+O44/P44</f>
        <v>5.834494773519164</v>
      </c>
      <c r="S44" s="87">
        <v>6393</v>
      </c>
      <c r="T44" s="90">
        <f t="shared" si="6"/>
        <v>-0.4761457844517441</v>
      </c>
      <c r="U44" s="87">
        <v>132540</v>
      </c>
      <c r="V44" s="88">
        <v>14749</v>
      </c>
      <c r="W44" s="169">
        <f t="shared" si="7"/>
        <v>8.986371957420841</v>
      </c>
      <c r="X44" s="157"/>
    </row>
    <row r="45" spans="1:24" s="107" customFormat="1" ht="18">
      <c r="A45" s="72">
        <v>41</v>
      </c>
      <c r="B45" s="168" t="s">
        <v>87</v>
      </c>
      <c r="C45" s="84">
        <v>39514</v>
      </c>
      <c r="D45" s="85" t="s">
        <v>116</v>
      </c>
      <c r="E45" s="85" t="s">
        <v>88</v>
      </c>
      <c r="F45" s="86">
        <v>59</v>
      </c>
      <c r="G45" s="86">
        <v>15</v>
      </c>
      <c r="H45" s="86">
        <v>6</v>
      </c>
      <c r="I45" s="87">
        <v>838.92</v>
      </c>
      <c r="J45" s="88">
        <v>161</v>
      </c>
      <c r="K45" s="87">
        <v>1304.92</v>
      </c>
      <c r="L45" s="88">
        <v>238</v>
      </c>
      <c r="M45" s="87">
        <v>1175.92</v>
      </c>
      <c r="N45" s="88">
        <v>213</v>
      </c>
      <c r="O45" s="183">
        <f>SUM(I45+K45+M45)</f>
        <v>3319.76</v>
      </c>
      <c r="P45" s="184">
        <f>J45+L45+N45</f>
        <v>612</v>
      </c>
      <c r="Q45" s="88">
        <f>+P45/G45</f>
        <v>40.8</v>
      </c>
      <c r="R45" s="89">
        <f>+O45/P45</f>
        <v>5.424444444444445</v>
      </c>
      <c r="S45" s="87">
        <f>SUM(M45+O45+Q45)</f>
        <v>4536.4800000000005</v>
      </c>
      <c r="T45" s="90">
        <f t="shared" si="6"/>
        <v>-0.26820794977603785</v>
      </c>
      <c r="U45" s="87">
        <v>171171.13</v>
      </c>
      <c r="V45" s="88">
        <v>24635</v>
      </c>
      <c r="W45" s="169">
        <f t="shared" si="7"/>
        <v>6.948290237467019</v>
      </c>
      <c r="X45" s="157"/>
    </row>
    <row r="46" spans="1:24" s="107" customFormat="1" ht="18">
      <c r="A46" s="67">
        <v>42</v>
      </c>
      <c r="B46" s="168" t="s">
        <v>47</v>
      </c>
      <c r="C46" s="84">
        <v>39486</v>
      </c>
      <c r="D46" s="85" t="s">
        <v>126</v>
      </c>
      <c r="E46" s="85" t="s">
        <v>48</v>
      </c>
      <c r="F46" s="86">
        <v>138</v>
      </c>
      <c r="G46" s="86">
        <v>9</v>
      </c>
      <c r="H46" s="86">
        <v>10</v>
      </c>
      <c r="I46" s="87">
        <v>844</v>
      </c>
      <c r="J46" s="88">
        <v>195</v>
      </c>
      <c r="K46" s="87">
        <v>1024</v>
      </c>
      <c r="L46" s="88">
        <v>274</v>
      </c>
      <c r="M46" s="87">
        <v>1129</v>
      </c>
      <c r="N46" s="88">
        <v>226</v>
      </c>
      <c r="O46" s="183">
        <f>+I46+K46+M46</f>
        <v>2997</v>
      </c>
      <c r="P46" s="184">
        <f>+J46+L46+N46</f>
        <v>695</v>
      </c>
      <c r="Q46" s="88">
        <f>IF(O46&lt;&gt;0,P46/G46,"")</f>
        <v>77.22222222222223</v>
      </c>
      <c r="R46" s="89">
        <f>IF(O46&lt;&gt;0,O46/P46,"")</f>
        <v>4.312230215827338</v>
      </c>
      <c r="S46" s="87">
        <v>2438</v>
      </c>
      <c r="T46" s="90">
        <f t="shared" si="6"/>
        <v>0.22928630024610336</v>
      </c>
      <c r="U46" s="87">
        <v>2238313</v>
      </c>
      <c r="V46" s="88">
        <v>331790</v>
      </c>
      <c r="W46" s="169">
        <f t="shared" si="7"/>
        <v>6.746173784622804</v>
      </c>
      <c r="X46" s="157"/>
    </row>
    <row r="47" spans="1:24" s="107" customFormat="1" ht="18">
      <c r="A47" s="72">
        <v>43</v>
      </c>
      <c r="B47" s="168" t="s">
        <v>93</v>
      </c>
      <c r="C47" s="84">
        <v>39521</v>
      </c>
      <c r="D47" s="85" t="s">
        <v>135</v>
      </c>
      <c r="E47" s="85" t="s">
        <v>94</v>
      </c>
      <c r="F47" s="86">
        <v>100</v>
      </c>
      <c r="G47" s="86">
        <v>12</v>
      </c>
      <c r="H47" s="86">
        <v>5</v>
      </c>
      <c r="I47" s="87">
        <v>364</v>
      </c>
      <c r="J47" s="88">
        <v>70</v>
      </c>
      <c r="K47" s="87">
        <v>812</v>
      </c>
      <c r="L47" s="88">
        <v>152</v>
      </c>
      <c r="M47" s="87">
        <v>1014</v>
      </c>
      <c r="N47" s="88">
        <v>189</v>
      </c>
      <c r="O47" s="183">
        <f>I47+K47+M47</f>
        <v>2190</v>
      </c>
      <c r="P47" s="184">
        <f>J47+L47+N47</f>
        <v>411</v>
      </c>
      <c r="Q47" s="88">
        <f aca="true" t="shared" si="9" ref="Q47:Q58">+P47/G47</f>
        <v>34.25</v>
      </c>
      <c r="R47" s="89">
        <f aca="true" t="shared" si="10" ref="R47:R58">+O47/P47</f>
        <v>5.328467153284672</v>
      </c>
      <c r="S47" s="87">
        <v>4120</v>
      </c>
      <c r="T47" s="90">
        <f t="shared" si="6"/>
        <v>-0.4684466019417476</v>
      </c>
      <c r="U47" s="87">
        <v>190978.5</v>
      </c>
      <c r="V47" s="88">
        <v>28524</v>
      </c>
      <c r="W47" s="169">
        <f t="shared" si="7"/>
        <v>6.6953618005889775</v>
      </c>
      <c r="X47" s="157"/>
    </row>
    <row r="48" spans="1:25" s="107" customFormat="1" ht="18">
      <c r="A48" s="67">
        <v>44</v>
      </c>
      <c r="B48" s="168" t="s">
        <v>81</v>
      </c>
      <c r="C48" s="84">
        <v>39479</v>
      </c>
      <c r="D48" s="85" t="s">
        <v>116</v>
      </c>
      <c r="E48" s="85" t="s">
        <v>17</v>
      </c>
      <c r="F48" s="86">
        <v>80</v>
      </c>
      <c r="G48" s="86">
        <v>7</v>
      </c>
      <c r="H48" s="86">
        <v>11</v>
      </c>
      <c r="I48" s="87">
        <v>371.71</v>
      </c>
      <c r="J48" s="88">
        <v>67</v>
      </c>
      <c r="K48" s="87">
        <v>778.71</v>
      </c>
      <c r="L48" s="88">
        <v>134</v>
      </c>
      <c r="M48" s="87">
        <v>893.71</v>
      </c>
      <c r="N48" s="88">
        <v>160</v>
      </c>
      <c r="O48" s="183">
        <f>SUM(I48+K48+M48)</f>
        <v>2044.13</v>
      </c>
      <c r="P48" s="184">
        <f>J48+L48+N48</f>
        <v>361</v>
      </c>
      <c r="Q48" s="88">
        <f t="shared" si="9"/>
        <v>51.57142857142857</v>
      </c>
      <c r="R48" s="89">
        <f t="shared" si="10"/>
        <v>5.662409972299169</v>
      </c>
      <c r="S48" s="87">
        <f>SUM(M48+O48+Q48)</f>
        <v>2989.4114285714286</v>
      </c>
      <c r="T48" s="90">
        <f t="shared" si="6"/>
        <v>-0.31620987982345306</v>
      </c>
      <c r="U48" s="87">
        <v>1174263.66</v>
      </c>
      <c r="V48" s="88">
        <v>141688</v>
      </c>
      <c r="W48" s="169">
        <f t="shared" si="7"/>
        <v>8.287671927050985</v>
      </c>
      <c r="X48" s="157"/>
      <c r="Y48" s="112"/>
    </row>
    <row r="49" spans="1:25" s="107" customFormat="1" ht="18">
      <c r="A49" s="67">
        <v>45</v>
      </c>
      <c r="B49" s="168" t="s">
        <v>60</v>
      </c>
      <c r="C49" s="84">
        <v>39500</v>
      </c>
      <c r="D49" s="85" t="s">
        <v>61</v>
      </c>
      <c r="E49" s="85" t="s">
        <v>38</v>
      </c>
      <c r="F49" s="86">
        <v>123</v>
      </c>
      <c r="G49" s="86">
        <v>8</v>
      </c>
      <c r="H49" s="86">
        <v>8</v>
      </c>
      <c r="I49" s="87">
        <v>447</v>
      </c>
      <c r="J49" s="88">
        <v>89</v>
      </c>
      <c r="K49" s="87">
        <v>593</v>
      </c>
      <c r="L49" s="88">
        <v>117</v>
      </c>
      <c r="M49" s="87">
        <v>852</v>
      </c>
      <c r="N49" s="88">
        <v>168</v>
      </c>
      <c r="O49" s="183">
        <f>+M49+K49+I49</f>
        <v>1892</v>
      </c>
      <c r="P49" s="184">
        <f>+N49+L49+J49</f>
        <v>374</v>
      </c>
      <c r="Q49" s="88">
        <f t="shared" si="9"/>
        <v>46.75</v>
      </c>
      <c r="R49" s="89">
        <f t="shared" si="10"/>
        <v>5.0588235294117645</v>
      </c>
      <c r="S49" s="87">
        <v>1810</v>
      </c>
      <c r="T49" s="90">
        <f t="shared" si="6"/>
        <v>0.045303867403314914</v>
      </c>
      <c r="U49" s="87">
        <v>716999</v>
      </c>
      <c r="V49" s="88">
        <v>101027</v>
      </c>
      <c r="W49" s="169">
        <f>+U49/V49</f>
        <v>7.097102754709137</v>
      </c>
      <c r="X49" s="157"/>
      <c r="Y49" s="112"/>
    </row>
    <row r="50" spans="1:25" s="107" customFormat="1" ht="18">
      <c r="A50" s="72">
        <v>46</v>
      </c>
      <c r="B50" s="168" t="s">
        <v>107</v>
      </c>
      <c r="C50" s="84">
        <v>39528</v>
      </c>
      <c r="D50" s="85" t="s">
        <v>61</v>
      </c>
      <c r="E50" s="85" t="s">
        <v>63</v>
      </c>
      <c r="F50" s="86">
        <v>33</v>
      </c>
      <c r="G50" s="86">
        <v>12</v>
      </c>
      <c r="H50" s="86">
        <v>4</v>
      </c>
      <c r="I50" s="87">
        <v>444</v>
      </c>
      <c r="J50" s="88">
        <v>79</v>
      </c>
      <c r="K50" s="87">
        <v>801</v>
      </c>
      <c r="L50" s="88">
        <v>142</v>
      </c>
      <c r="M50" s="87">
        <v>526</v>
      </c>
      <c r="N50" s="88">
        <v>99</v>
      </c>
      <c r="O50" s="183">
        <f>+M50+K50+I50</f>
        <v>1771</v>
      </c>
      <c r="P50" s="184">
        <f>+N50+L50+J50</f>
        <v>320</v>
      </c>
      <c r="Q50" s="88">
        <f t="shared" si="9"/>
        <v>26.666666666666668</v>
      </c>
      <c r="R50" s="89">
        <f t="shared" si="10"/>
        <v>5.534375</v>
      </c>
      <c r="S50" s="87">
        <v>9332</v>
      </c>
      <c r="T50" s="90">
        <f t="shared" si="6"/>
        <v>-0.8102228889841406</v>
      </c>
      <c r="U50" s="87">
        <v>125295</v>
      </c>
      <c r="V50" s="88">
        <v>13225</v>
      </c>
      <c r="W50" s="169">
        <f>+U50/V50</f>
        <v>9.474102079395085</v>
      </c>
      <c r="X50" s="157"/>
      <c r="Y50" s="112"/>
    </row>
    <row r="51" spans="1:25" s="107" customFormat="1" ht="18">
      <c r="A51" s="67">
        <v>47</v>
      </c>
      <c r="B51" s="168" t="s">
        <v>109</v>
      </c>
      <c r="C51" s="84">
        <v>39528</v>
      </c>
      <c r="D51" s="85" t="s">
        <v>116</v>
      </c>
      <c r="E51" s="85" t="s">
        <v>110</v>
      </c>
      <c r="F51" s="86">
        <v>10</v>
      </c>
      <c r="G51" s="86">
        <v>9</v>
      </c>
      <c r="H51" s="86">
        <v>4</v>
      </c>
      <c r="I51" s="87">
        <v>459</v>
      </c>
      <c r="J51" s="88">
        <v>71</v>
      </c>
      <c r="K51" s="87">
        <v>525</v>
      </c>
      <c r="L51" s="88">
        <v>65</v>
      </c>
      <c r="M51" s="87">
        <v>693</v>
      </c>
      <c r="N51" s="88">
        <v>84</v>
      </c>
      <c r="O51" s="183">
        <f>SUM(I51+K51+M51)</f>
        <v>1677</v>
      </c>
      <c r="P51" s="184">
        <f>J51+L51+N51</f>
        <v>220</v>
      </c>
      <c r="Q51" s="88">
        <f t="shared" si="9"/>
        <v>24.444444444444443</v>
      </c>
      <c r="R51" s="89">
        <f t="shared" si="10"/>
        <v>7.622727272727273</v>
      </c>
      <c r="S51" s="87">
        <f>SUM(M51+O51+Q51)</f>
        <v>2394.4444444444443</v>
      </c>
      <c r="T51" s="90">
        <f t="shared" si="6"/>
        <v>-0.2996287703016241</v>
      </c>
      <c r="U51" s="87">
        <v>31495.19</v>
      </c>
      <c r="V51" s="88">
        <v>3445</v>
      </c>
      <c r="W51" s="169">
        <f>U51/V51</f>
        <v>9.142290275761974</v>
      </c>
      <c r="X51" s="157"/>
      <c r="Y51" s="112"/>
    </row>
    <row r="52" spans="1:25" s="107" customFormat="1" ht="18">
      <c r="A52" s="72">
        <v>48</v>
      </c>
      <c r="B52" s="168" t="s">
        <v>99</v>
      </c>
      <c r="C52" s="84">
        <v>39493</v>
      </c>
      <c r="D52" s="85" t="s">
        <v>118</v>
      </c>
      <c r="E52" s="85" t="s">
        <v>134</v>
      </c>
      <c r="F52" s="86">
        <v>21</v>
      </c>
      <c r="G52" s="86">
        <v>3</v>
      </c>
      <c r="H52" s="86">
        <v>9</v>
      </c>
      <c r="I52" s="87">
        <v>336</v>
      </c>
      <c r="J52" s="88">
        <v>59</v>
      </c>
      <c r="K52" s="87">
        <v>527</v>
      </c>
      <c r="L52" s="88">
        <v>80</v>
      </c>
      <c r="M52" s="87">
        <v>610</v>
      </c>
      <c r="N52" s="88">
        <v>84</v>
      </c>
      <c r="O52" s="183">
        <f>I52+K52+M52</f>
        <v>1473</v>
      </c>
      <c r="P52" s="184">
        <f>J52+L52+N52</f>
        <v>223</v>
      </c>
      <c r="Q52" s="88">
        <f t="shared" si="9"/>
        <v>74.33333333333333</v>
      </c>
      <c r="R52" s="89">
        <f t="shared" si="10"/>
        <v>6.605381165919282</v>
      </c>
      <c r="S52" s="87">
        <v>960</v>
      </c>
      <c r="T52" s="90">
        <f t="shared" si="6"/>
        <v>0.534375</v>
      </c>
      <c r="U52" s="87">
        <v>55987</v>
      </c>
      <c r="V52" s="88">
        <v>6883</v>
      </c>
      <c r="W52" s="169">
        <f>U52/V52</f>
        <v>8.134098503559494</v>
      </c>
      <c r="X52" s="157"/>
      <c r="Y52" s="112"/>
    </row>
    <row r="53" spans="1:25" s="107" customFormat="1" ht="18">
      <c r="A53" s="67">
        <v>49</v>
      </c>
      <c r="B53" s="168" t="s">
        <v>74</v>
      </c>
      <c r="C53" s="84">
        <v>39507</v>
      </c>
      <c r="D53" s="85" t="s">
        <v>61</v>
      </c>
      <c r="E53" s="85" t="s">
        <v>75</v>
      </c>
      <c r="F53" s="86">
        <v>73</v>
      </c>
      <c r="G53" s="86">
        <v>7</v>
      </c>
      <c r="H53" s="86">
        <v>7</v>
      </c>
      <c r="I53" s="87">
        <v>395</v>
      </c>
      <c r="J53" s="88">
        <v>71</v>
      </c>
      <c r="K53" s="87">
        <v>528</v>
      </c>
      <c r="L53" s="88">
        <v>99</v>
      </c>
      <c r="M53" s="87">
        <v>518</v>
      </c>
      <c r="N53" s="88">
        <v>90</v>
      </c>
      <c r="O53" s="183">
        <f>+M53+K53+I53</f>
        <v>1441</v>
      </c>
      <c r="P53" s="184">
        <f>+N53+L53+J53</f>
        <v>260</v>
      </c>
      <c r="Q53" s="88">
        <f t="shared" si="9"/>
        <v>37.142857142857146</v>
      </c>
      <c r="R53" s="89">
        <f t="shared" si="10"/>
        <v>5.542307692307692</v>
      </c>
      <c r="S53" s="87">
        <v>6099</v>
      </c>
      <c r="T53" s="90">
        <f t="shared" si="6"/>
        <v>-0.7637317593048041</v>
      </c>
      <c r="U53" s="87">
        <v>792967</v>
      </c>
      <c r="V53" s="88">
        <v>100824</v>
      </c>
      <c r="W53" s="169">
        <f>+U53/V53</f>
        <v>7.864863524557645</v>
      </c>
      <c r="X53" s="157"/>
      <c r="Y53" s="112"/>
    </row>
    <row r="54" spans="1:25" s="107" customFormat="1" ht="18">
      <c r="A54" s="67">
        <v>50</v>
      </c>
      <c r="B54" s="168" t="s">
        <v>111</v>
      </c>
      <c r="C54" s="84">
        <v>39528</v>
      </c>
      <c r="D54" s="85" t="s">
        <v>118</v>
      </c>
      <c r="E54" s="85" t="s">
        <v>175</v>
      </c>
      <c r="F54" s="86">
        <v>17</v>
      </c>
      <c r="G54" s="86">
        <v>9</v>
      </c>
      <c r="H54" s="86">
        <v>4</v>
      </c>
      <c r="I54" s="87">
        <v>271</v>
      </c>
      <c r="J54" s="88">
        <v>40</v>
      </c>
      <c r="K54" s="87">
        <v>627.5</v>
      </c>
      <c r="L54" s="88">
        <v>92</v>
      </c>
      <c r="M54" s="87">
        <v>539</v>
      </c>
      <c r="N54" s="88">
        <v>75</v>
      </c>
      <c r="O54" s="183">
        <f>I54+K54+M54</f>
        <v>1437.5</v>
      </c>
      <c r="P54" s="184">
        <f>J54+L54+N54</f>
        <v>207</v>
      </c>
      <c r="Q54" s="88">
        <f t="shared" si="9"/>
        <v>23</v>
      </c>
      <c r="R54" s="89">
        <f t="shared" si="10"/>
        <v>6.944444444444445</v>
      </c>
      <c r="S54" s="87">
        <v>3687</v>
      </c>
      <c r="T54" s="90">
        <f t="shared" si="6"/>
        <v>-0.6101166259831842</v>
      </c>
      <c r="U54" s="87">
        <v>41082.5</v>
      </c>
      <c r="V54" s="88">
        <v>6352</v>
      </c>
      <c r="W54" s="169">
        <f>U54/V54</f>
        <v>6.46764798488665</v>
      </c>
      <c r="X54" s="157"/>
      <c r="Y54" s="112"/>
    </row>
    <row r="55" spans="1:25" s="107" customFormat="1" ht="18">
      <c r="A55" s="72">
        <v>51</v>
      </c>
      <c r="B55" s="168" t="s">
        <v>51</v>
      </c>
      <c r="C55" s="84">
        <v>39458</v>
      </c>
      <c r="D55" s="85" t="s">
        <v>52</v>
      </c>
      <c r="E55" s="85" t="s">
        <v>17</v>
      </c>
      <c r="F55" s="86">
        <v>8</v>
      </c>
      <c r="G55" s="86">
        <v>3</v>
      </c>
      <c r="H55" s="86">
        <v>14</v>
      </c>
      <c r="I55" s="87">
        <v>300</v>
      </c>
      <c r="J55" s="88">
        <v>37</v>
      </c>
      <c r="K55" s="87">
        <v>517</v>
      </c>
      <c r="L55" s="88">
        <v>66</v>
      </c>
      <c r="M55" s="87">
        <v>479</v>
      </c>
      <c r="N55" s="88">
        <v>61</v>
      </c>
      <c r="O55" s="183">
        <f>+I55+K55+M55</f>
        <v>1296</v>
      </c>
      <c r="P55" s="184">
        <f>+J55+L55+N55</f>
        <v>164</v>
      </c>
      <c r="Q55" s="88">
        <f t="shared" si="9"/>
        <v>54.666666666666664</v>
      </c>
      <c r="R55" s="89">
        <f t="shared" si="10"/>
        <v>7.902439024390244</v>
      </c>
      <c r="S55" s="87">
        <v>735</v>
      </c>
      <c r="T55" s="90">
        <f t="shared" si="6"/>
        <v>0.763265306122449</v>
      </c>
      <c r="U55" s="87">
        <v>262065</v>
      </c>
      <c r="V55" s="88">
        <v>25075</v>
      </c>
      <c r="W55" s="169">
        <f>U55/V55</f>
        <v>10.451246261216351</v>
      </c>
      <c r="X55" s="157"/>
      <c r="Y55" s="112"/>
    </row>
    <row r="56" spans="1:25" s="107" customFormat="1" ht="18">
      <c r="A56" s="67">
        <v>52</v>
      </c>
      <c r="B56" s="168" t="s">
        <v>76</v>
      </c>
      <c r="C56" s="84">
        <v>39507</v>
      </c>
      <c r="D56" s="85" t="s">
        <v>135</v>
      </c>
      <c r="E56" s="85" t="s">
        <v>77</v>
      </c>
      <c r="F56" s="86">
        <v>27</v>
      </c>
      <c r="G56" s="86">
        <v>4</v>
      </c>
      <c r="H56" s="86">
        <v>7</v>
      </c>
      <c r="I56" s="87">
        <v>379</v>
      </c>
      <c r="J56" s="88">
        <v>84</v>
      </c>
      <c r="K56" s="87">
        <v>452</v>
      </c>
      <c r="L56" s="88">
        <v>87</v>
      </c>
      <c r="M56" s="87">
        <v>433.5</v>
      </c>
      <c r="N56" s="88">
        <v>69</v>
      </c>
      <c r="O56" s="183">
        <f>I56+K56+M56</f>
        <v>1264.5</v>
      </c>
      <c r="P56" s="184">
        <f>SUM(J56+L56+N56)</f>
        <v>240</v>
      </c>
      <c r="Q56" s="88">
        <f t="shared" si="9"/>
        <v>60</v>
      </c>
      <c r="R56" s="89">
        <f t="shared" si="10"/>
        <v>5.26875</v>
      </c>
      <c r="S56" s="87">
        <v>5682</v>
      </c>
      <c r="T56" s="90">
        <f t="shared" si="6"/>
        <v>-0.7774551214361141</v>
      </c>
      <c r="U56" s="87">
        <v>244558</v>
      </c>
      <c r="V56" s="88">
        <v>26510</v>
      </c>
      <c r="W56" s="169">
        <f>U56/V56</f>
        <v>9.225122595247077</v>
      </c>
      <c r="X56" s="157"/>
      <c r="Y56" s="112"/>
    </row>
    <row r="57" spans="1:25" s="107" customFormat="1" ht="18">
      <c r="A57" s="72">
        <v>53</v>
      </c>
      <c r="B57" s="168" t="s">
        <v>66</v>
      </c>
      <c r="C57" s="84">
        <v>39479</v>
      </c>
      <c r="D57" s="85" t="s">
        <v>61</v>
      </c>
      <c r="E57" s="85" t="s">
        <v>67</v>
      </c>
      <c r="F57" s="86">
        <v>60</v>
      </c>
      <c r="G57" s="86">
        <v>3</v>
      </c>
      <c r="H57" s="86">
        <v>11</v>
      </c>
      <c r="I57" s="87">
        <v>147</v>
      </c>
      <c r="J57" s="88">
        <v>26</v>
      </c>
      <c r="K57" s="87">
        <v>589</v>
      </c>
      <c r="L57" s="88">
        <v>90</v>
      </c>
      <c r="M57" s="87">
        <v>496</v>
      </c>
      <c r="N57" s="88">
        <v>77</v>
      </c>
      <c r="O57" s="183">
        <f>+M57+K57+I57</f>
        <v>1232</v>
      </c>
      <c r="P57" s="184">
        <f>+N57+L57+J57</f>
        <v>193</v>
      </c>
      <c r="Q57" s="88">
        <f t="shared" si="9"/>
        <v>64.33333333333333</v>
      </c>
      <c r="R57" s="89">
        <f t="shared" si="10"/>
        <v>6.383419689119171</v>
      </c>
      <c r="S57" s="87">
        <v>754</v>
      </c>
      <c r="T57" s="90">
        <f t="shared" si="6"/>
        <v>0.6339522546419099</v>
      </c>
      <c r="U57" s="87">
        <v>1097247</v>
      </c>
      <c r="V57" s="88">
        <v>129182</v>
      </c>
      <c r="W57" s="169">
        <f>+U57/V57</f>
        <v>8.493807186759765</v>
      </c>
      <c r="X57" s="157"/>
      <c r="Y57" s="112"/>
    </row>
    <row r="58" spans="1:25" s="107" customFormat="1" ht="18">
      <c r="A58" s="67">
        <v>54</v>
      </c>
      <c r="B58" s="168" t="s">
        <v>64</v>
      </c>
      <c r="C58" s="84">
        <v>39472</v>
      </c>
      <c r="D58" s="85" t="s">
        <v>61</v>
      </c>
      <c r="E58" s="85" t="s">
        <v>28</v>
      </c>
      <c r="F58" s="86">
        <v>152</v>
      </c>
      <c r="G58" s="86">
        <v>4</v>
      </c>
      <c r="H58" s="86">
        <v>12</v>
      </c>
      <c r="I58" s="87">
        <v>356</v>
      </c>
      <c r="J58" s="88">
        <v>117</v>
      </c>
      <c r="K58" s="87">
        <v>394</v>
      </c>
      <c r="L58" s="88">
        <v>122</v>
      </c>
      <c r="M58" s="87">
        <v>443</v>
      </c>
      <c r="N58" s="88">
        <v>129</v>
      </c>
      <c r="O58" s="183">
        <f>+M58+K58+I58</f>
        <v>1193</v>
      </c>
      <c r="P58" s="184">
        <f>+N58+L58+J58</f>
        <v>368</v>
      </c>
      <c r="Q58" s="88">
        <f t="shared" si="9"/>
        <v>92</v>
      </c>
      <c r="R58" s="89">
        <f t="shared" si="10"/>
        <v>3.2418478260869565</v>
      </c>
      <c r="S58" s="87">
        <v>573</v>
      </c>
      <c r="T58" s="90">
        <f t="shared" si="6"/>
        <v>1.0820244328097732</v>
      </c>
      <c r="U58" s="87">
        <v>3960034</v>
      </c>
      <c r="V58" s="88">
        <v>518440</v>
      </c>
      <c r="W58" s="169">
        <f>+U58/V58</f>
        <v>7.638365095285858</v>
      </c>
      <c r="X58" s="157"/>
      <c r="Y58" s="112"/>
    </row>
    <row r="59" spans="1:25" s="107" customFormat="1" ht="18">
      <c r="A59" s="67">
        <v>55</v>
      </c>
      <c r="B59" s="168" t="s">
        <v>163</v>
      </c>
      <c r="C59" s="84">
        <v>39409</v>
      </c>
      <c r="D59" s="85" t="s">
        <v>139</v>
      </c>
      <c r="E59" s="85" t="s">
        <v>140</v>
      </c>
      <c r="F59" s="86">
        <v>13</v>
      </c>
      <c r="G59" s="86">
        <v>1</v>
      </c>
      <c r="H59" s="86">
        <v>9</v>
      </c>
      <c r="I59" s="87">
        <v>395</v>
      </c>
      <c r="J59" s="88">
        <v>79</v>
      </c>
      <c r="K59" s="87">
        <v>395</v>
      </c>
      <c r="L59" s="88">
        <v>79</v>
      </c>
      <c r="M59" s="87">
        <v>395</v>
      </c>
      <c r="N59" s="88">
        <v>79</v>
      </c>
      <c r="O59" s="183">
        <f>I59+K59+M59</f>
        <v>1185</v>
      </c>
      <c r="P59" s="184">
        <f>J59+L59+N59</f>
        <v>237</v>
      </c>
      <c r="Q59" s="88">
        <f>P59/G59</f>
        <v>237</v>
      </c>
      <c r="R59" s="89">
        <f>O59/P59</f>
        <v>5</v>
      </c>
      <c r="S59" s="87"/>
      <c r="T59" s="90">
        <f t="shared" si="6"/>
      </c>
      <c r="U59" s="87">
        <v>56636</v>
      </c>
      <c r="V59" s="88">
        <v>5123</v>
      </c>
      <c r="W59" s="169">
        <f>U59/V59</f>
        <v>11.055241069685732</v>
      </c>
      <c r="X59" s="157"/>
      <c r="Y59" s="112"/>
    </row>
    <row r="60" spans="1:25" s="107" customFormat="1" ht="18">
      <c r="A60" s="72">
        <v>56</v>
      </c>
      <c r="B60" s="168" t="s">
        <v>138</v>
      </c>
      <c r="C60" s="84">
        <v>39472</v>
      </c>
      <c r="D60" s="85" t="s">
        <v>139</v>
      </c>
      <c r="E60" s="85" t="s">
        <v>140</v>
      </c>
      <c r="F60" s="86">
        <v>70</v>
      </c>
      <c r="G60" s="86">
        <v>7</v>
      </c>
      <c r="H60" s="86">
        <v>12</v>
      </c>
      <c r="I60" s="87">
        <v>123</v>
      </c>
      <c r="J60" s="88">
        <v>21</v>
      </c>
      <c r="K60" s="87">
        <v>507</v>
      </c>
      <c r="L60" s="88">
        <v>81</v>
      </c>
      <c r="M60" s="87">
        <v>530</v>
      </c>
      <c r="N60" s="88">
        <v>77</v>
      </c>
      <c r="O60" s="183">
        <f>I60+K60+M60</f>
        <v>1160</v>
      </c>
      <c r="P60" s="184">
        <f>J60+L60+N60</f>
        <v>179</v>
      </c>
      <c r="Q60" s="88">
        <f>P60/G60</f>
        <v>25.571428571428573</v>
      </c>
      <c r="R60" s="89">
        <f>O60/P60</f>
        <v>6.4804469273743015</v>
      </c>
      <c r="S60" s="87">
        <v>3254</v>
      </c>
      <c r="T60" s="90">
        <f t="shared" si="6"/>
        <v>-0.6435156730178242</v>
      </c>
      <c r="U60" s="87">
        <v>858657</v>
      </c>
      <c r="V60" s="88">
        <v>107144</v>
      </c>
      <c r="W60" s="169">
        <f>U60/V60</f>
        <v>8.014046516837153</v>
      </c>
      <c r="X60" s="157"/>
      <c r="Y60" s="112"/>
    </row>
    <row r="61" spans="1:25" s="107" customFormat="1" ht="18">
      <c r="A61" s="67">
        <v>57</v>
      </c>
      <c r="B61" s="168" t="s">
        <v>164</v>
      </c>
      <c r="C61" s="84">
        <v>39416</v>
      </c>
      <c r="D61" s="85" t="s">
        <v>126</v>
      </c>
      <c r="E61" s="85" t="s">
        <v>127</v>
      </c>
      <c r="F61" s="86">
        <v>123</v>
      </c>
      <c r="G61" s="86">
        <v>2</v>
      </c>
      <c r="H61" s="86">
        <v>18</v>
      </c>
      <c r="I61" s="87">
        <v>134</v>
      </c>
      <c r="J61" s="88">
        <v>18</v>
      </c>
      <c r="K61" s="87">
        <v>556</v>
      </c>
      <c r="L61" s="88">
        <v>57</v>
      </c>
      <c r="M61" s="87">
        <v>470</v>
      </c>
      <c r="N61" s="88">
        <v>56</v>
      </c>
      <c r="O61" s="183">
        <f aca="true" t="shared" si="11" ref="O61:P63">+I61+K61+M61</f>
        <v>1160</v>
      </c>
      <c r="P61" s="184">
        <f t="shared" si="11"/>
        <v>131</v>
      </c>
      <c r="Q61" s="88">
        <f>IF(O61&lt;&gt;0,P61/G61,"")</f>
        <v>65.5</v>
      </c>
      <c r="R61" s="89">
        <f>IF(O61&lt;&gt;0,O61/P61,"")</f>
        <v>8.854961832061068</v>
      </c>
      <c r="S61" s="87">
        <v>1886</v>
      </c>
      <c r="T61" s="90">
        <f t="shared" si="6"/>
        <v>-0.38494167550371156</v>
      </c>
      <c r="U61" s="87">
        <v>3032399</v>
      </c>
      <c r="V61" s="88">
        <v>306408</v>
      </c>
      <c r="W61" s="169">
        <f>U61/V61</f>
        <v>9.896605180021409</v>
      </c>
      <c r="X61" s="157"/>
      <c r="Y61" s="112"/>
    </row>
    <row r="62" spans="1:25" s="107" customFormat="1" ht="18">
      <c r="A62" s="72">
        <v>58</v>
      </c>
      <c r="B62" s="168" t="s">
        <v>143</v>
      </c>
      <c r="C62" s="84">
        <v>39479</v>
      </c>
      <c r="D62" s="85" t="s">
        <v>126</v>
      </c>
      <c r="E62" s="85" t="s">
        <v>127</v>
      </c>
      <c r="F62" s="86">
        <v>48</v>
      </c>
      <c r="G62" s="86">
        <v>3</v>
      </c>
      <c r="H62" s="86">
        <v>11</v>
      </c>
      <c r="I62" s="87">
        <v>305</v>
      </c>
      <c r="J62" s="88">
        <v>61</v>
      </c>
      <c r="K62" s="87">
        <v>456</v>
      </c>
      <c r="L62" s="88">
        <v>76</v>
      </c>
      <c r="M62" s="87">
        <v>378</v>
      </c>
      <c r="N62" s="88">
        <v>57</v>
      </c>
      <c r="O62" s="183">
        <f t="shared" si="11"/>
        <v>1139</v>
      </c>
      <c r="P62" s="184">
        <f t="shared" si="11"/>
        <v>194</v>
      </c>
      <c r="Q62" s="88">
        <f>IF(O62&lt;&gt;0,P62/G62,"")</f>
        <v>64.66666666666667</v>
      </c>
      <c r="R62" s="89">
        <f>IF(O62&lt;&gt;0,O62/P62,"")</f>
        <v>5.871134020618556</v>
      </c>
      <c r="S62" s="87">
        <v>3363</v>
      </c>
      <c r="T62" s="90">
        <f t="shared" si="6"/>
        <v>-0.6613143027059173</v>
      </c>
      <c r="U62" s="87">
        <v>1249962</v>
      </c>
      <c r="V62" s="88">
        <v>130850</v>
      </c>
      <c r="W62" s="169">
        <f>U62/V62</f>
        <v>9.552632785632403</v>
      </c>
      <c r="X62" s="157"/>
      <c r="Y62" s="112"/>
    </row>
    <row r="63" spans="1:25" s="107" customFormat="1" ht="18">
      <c r="A63" s="67">
        <v>59</v>
      </c>
      <c r="B63" s="168" t="s">
        <v>2</v>
      </c>
      <c r="C63" s="84">
        <v>39465</v>
      </c>
      <c r="D63" s="85" t="s">
        <v>52</v>
      </c>
      <c r="E63" s="85" t="s">
        <v>52</v>
      </c>
      <c r="F63" s="86">
        <v>16</v>
      </c>
      <c r="G63" s="86">
        <v>4</v>
      </c>
      <c r="H63" s="86">
        <v>13</v>
      </c>
      <c r="I63" s="87">
        <v>209</v>
      </c>
      <c r="J63" s="88">
        <v>31</v>
      </c>
      <c r="K63" s="87">
        <v>469</v>
      </c>
      <c r="L63" s="88">
        <v>69</v>
      </c>
      <c r="M63" s="87">
        <v>437</v>
      </c>
      <c r="N63" s="88">
        <v>60</v>
      </c>
      <c r="O63" s="183">
        <f t="shared" si="11"/>
        <v>1115</v>
      </c>
      <c r="P63" s="184">
        <f t="shared" si="11"/>
        <v>160</v>
      </c>
      <c r="Q63" s="88">
        <f>+P63/G63</f>
        <v>40</v>
      </c>
      <c r="R63" s="89">
        <f>+O63/P63</f>
        <v>6.96875</v>
      </c>
      <c r="S63" s="87">
        <v>1417</v>
      </c>
      <c r="T63" s="90">
        <f t="shared" si="6"/>
        <v>-0.21312632321806635</v>
      </c>
      <c r="U63" s="87">
        <v>148288</v>
      </c>
      <c r="V63" s="88">
        <v>14622</v>
      </c>
      <c r="W63" s="169">
        <f>U63/V63</f>
        <v>10.141430720831623</v>
      </c>
      <c r="X63" s="157"/>
      <c r="Y63" s="112"/>
    </row>
    <row r="64" spans="1:25" s="107" customFormat="1" ht="18">
      <c r="A64" s="67">
        <v>60</v>
      </c>
      <c r="B64" s="168" t="s">
        <v>3</v>
      </c>
      <c r="C64" s="84">
        <v>39206</v>
      </c>
      <c r="D64" s="85" t="s">
        <v>113</v>
      </c>
      <c r="E64" s="85" t="s">
        <v>147</v>
      </c>
      <c r="F64" s="86">
        <v>81</v>
      </c>
      <c r="G64" s="86">
        <v>1</v>
      </c>
      <c r="H64" s="86">
        <v>30</v>
      </c>
      <c r="I64" s="87">
        <v>300</v>
      </c>
      <c r="J64" s="88">
        <v>100</v>
      </c>
      <c r="K64" s="87">
        <v>300</v>
      </c>
      <c r="L64" s="88">
        <v>100</v>
      </c>
      <c r="M64" s="87">
        <v>300</v>
      </c>
      <c r="N64" s="88">
        <v>100</v>
      </c>
      <c r="O64" s="183">
        <f>I64+K64+M64</f>
        <v>900</v>
      </c>
      <c r="P64" s="184">
        <f>J64+L64+N64</f>
        <v>300</v>
      </c>
      <c r="Q64" s="88">
        <f>P64/G64</f>
        <v>300</v>
      </c>
      <c r="R64" s="89">
        <f>O64/P64</f>
        <v>3</v>
      </c>
      <c r="S64" s="87">
        <v>900</v>
      </c>
      <c r="T64" s="90">
        <f t="shared" si="6"/>
        <v>0</v>
      </c>
      <c r="U64" s="87">
        <v>316737.5</v>
      </c>
      <c r="V64" s="88">
        <v>53327.666666666664</v>
      </c>
      <c r="W64" s="169">
        <f>+U64/V64</f>
        <v>5.939459192539208</v>
      </c>
      <c r="X64" s="157"/>
      <c r="Y64" s="112"/>
    </row>
    <row r="65" spans="1:25" s="107" customFormat="1" ht="18">
      <c r="A65" s="72">
        <v>61</v>
      </c>
      <c r="B65" s="168" t="s">
        <v>6</v>
      </c>
      <c r="C65" s="84">
        <v>39451</v>
      </c>
      <c r="D65" s="85" t="s">
        <v>118</v>
      </c>
      <c r="E65" s="85" t="s">
        <v>134</v>
      </c>
      <c r="F65" s="86">
        <v>25</v>
      </c>
      <c r="G65" s="86">
        <v>5</v>
      </c>
      <c r="H65" s="86">
        <v>14</v>
      </c>
      <c r="I65" s="87">
        <v>136</v>
      </c>
      <c r="J65" s="88">
        <v>22</v>
      </c>
      <c r="K65" s="87">
        <v>360</v>
      </c>
      <c r="L65" s="88">
        <v>57</v>
      </c>
      <c r="M65" s="87">
        <v>357</v>
      </c>
      <c r="N65" s="88">
        <v>57</v>
      </c>
      <c r="O65" s="183">
        <f>I65+K65+M65</f>
        <v>853</v>
      </c>
      <c r="P65" s="184">
        <f>J65+L65+N65</f>
        <v>136</v>
      </c>
      <c r="Q65" s="88">
        <f>+P65/G65</f>
        <v>27.2</v>
      </c>
      <c r="R65" s="89">
        <f>+O65/P65</f>
        <v>6.272058823529412</v>
      </c>
      <c r="S65" s="87">
        <v>616</v>
      </c>
      <c r="T65" s="90">
        <f t="shared" si="6"/>
        <v>0.3847402597402597</v>
      </c>
      <c r="U65" s="87">
        <v>247721</v>
      </c>
      <c r="V65" s="88">
        <v>29922</v>
      </c>
      <c r="W65" s="169">
        <f>U65/V65</f>
        <v>8.278891785308469</v>
      </c>
      <c r="X65" s="157"/>
      <c r="Y65" s="112"/>
    </row>
    <row r="66" spans="1:25" s="107" customFormat="1" ht="18">
      <c r="A66" s="67">
        <v>62</v>
      </c>
      <c r="B66" s="168" t="s">
        <v>86</v>
      </c>
      <c r="C66" s="84">
        <v>39514</v>
      </c>
      <c r="D66" s="85" t="s">
        <v>61</v>
      </c>
      <c r="E66" s="85" t="s">
        <v>67</v>
      </c>
      <c r="F66" s="86">
        <v>27</v>
      </c>
      <c r="G66" s="86">
        <v>4</v>
      </c>
      <c r="H66" s="86">
        <v>6</v>
      </c>
      <c r="I66" s="87">
        <v>176</v>
      </c>
      <c r="J66" s="88">
        <v>21</v>
      </c>
      <c r="K66" s="87">
        <v>300</v>
      </c>
      <c r="L66" s="88">
        <v>40</v>
      </c>
      <c r="M66" s="87">
        <v>318</v>
      </c>
      <c r="N66" s="88">
        <v>40</v>
      </c>
      <c r="O66" s="183">
        <f>+M66+K66+I66</f>
        <v>794</v>
      </c>
      <c r="P66" s="184">
        <f>+N66+L66+J66</f>
        <v>101</v>
      </c>
      <c r="Q66" s="88">
        <f>+P66/G66</f>
        <v>25.25</v>
      </c>
      <c r="R66" s="89">
        <f>+O66/P66</f>
        <v>7.861386138613861</v>
      </c>
      <c r="S66" s="87">
        <v>4393</v>
      </c>
      <c r="T66" s="90">
        <f t="shared" si="6"/>
        <v>-0.8192579103118598</v>
      </c>
      <c r="U66" s="87">
        <v>289578</v>
      </c>
      <c r="V66" s="88">
        <v>30265</v>
      </c>
      <c r="W66" s="169">
        <f>+U66/V66</f>
        <v>9.568081942838262</v>
      </c>
      <c r="X66" s="157"/>
      <c r="Y66" s="112"/>
    </row>
    <row r="67" spans="1:25" s="107" customFormat="1" ht="18">
      <c r="A67" s="72">
        <v>63</v>
      </c>
      <c r="B67" s="168" t="s">
        <v>148</v>
      </c>
      <c r="C67" s="84">
        <v>39437</v>
      </c>
      <c r="D67" s="85" t="s">
        <v>118</v>
      </c>
      <c r="E67" s="85" t="s">
        <v>1</v>
      </c>
      <c r="F67" s="86">
        <v>7</v>
      </c>
      <c r="G67" s="86">
        <v>3</v>
      </c>
      <c r="H67" s="86">
        <v>11</v>
      </c>
      <c r="I67" s="87">
        <v>147</v>
      </c>
      <c r="J67" s="88">
        <v>23</v>
      </c>
      <c r="K67" s="87">
        <v>384</v>
      </c>
      <c r="L67" s="88">
        <v>52</v>
      </c>
      <c r="M67" s="87">
        <v>245</v>
      </c>
      <c r="N67" s="88">
        <v>36</v>
      </c>
      <c r="O67" s="183">
        <f>I67+K67+M67</f>
        <v>776</v>
      </c>
      <c r="P67" s="184">
        <f>J67+L67+N67</f>
        <v>111</v>
      </c>
      <c r="Q67" s="88">
        <f>+P67/G67</f>
        <v>37</v>
      </c>
      <c r="R67" s="89">
        <f>+O67/P67</f>
        <v>6.990990990990991</v>
      </c>
      <c r="S67" s="87">
        <v>1268.5</v>
      </c>
      <c r="T67" s="90">
        <f t="shared" si="6"/>
        <v>-0.3882538431217974</v>
      </c>
      <c r="U67" s="87">
        <v>46395.7</v>
      </c>
      <c r="V67" s="88">
        <v>6298</v>
      </c>
      <c r="W67" s="169">
        <f>U67/V67</f>
        <v>7.366735471578278</v>
      </c>
      <c r="X67" s="157"/>
      <c r="Y67" s="112"/>
    </row>
    <row r="68" spans="1:25" s="107" customFormat="1" ht="18">
      <c r="A68" s="67">
        <v>64</v>
      </c>
      <c r="B68" s="168" t="s">
        <v>112</v>
      </c>
      <c r="C68" s="84">
        <v>39451</v>
      </c>
      <c r="D68" s="85" t="s">
        <v>113</v>
      </c>
      <c r="E68" s="85" t="s">
        <v>146</v>
      </c>
      <c r="F68" s="86">
        <v>22</v>
      </c>
      <c r="G68" s="86">
        <v>2</v>
      </c>
      <c r="H68" s="86">
        <v>15</v>
      </c>
      <c r="I68" s="87">
        <v>270</v>
      </c>
      <c r="J68" s="88">
        <v>41</v>
      </c>
      <c r="K68" s="87">
        <v>273</v>
      </c>
      <c r="L68" s="88">
        <v>44</v>
      </c>
      <c r="M68" s="87">
        <v>144</v>
      </c>
      <c r="N68" s="88">
        <v>23</v>
      </c>
      <c r="O68" s="183">
        <f>I68+K68+M68</f>
        <v>687</v>
      </c>
      <c r="P68" s="184">
        <f>J68+L68+N68</f>
        <v>108</v>
      </c>
      <c r="Q68" s="88">
        <f>P68/G68</f>
        <v>54</v>
      </c>
      <c r="R68" s="89">
        <f>O68/P68</f>
        <v>6.361111111111111</v>
      </c>
      <c r="S68" s="87">
        <v>3287.5</v>
      </c>
      <c r="T68" s="90">
        <f t="shared" si="6"/>
        <v>-0.7910266159695818</v>
      </c>
      <c r="U68" s="87">
        <v>318150</v>
      </c>
      <c r="V68" s="88">
        <v>35228</v>
      </c>
      <c r="W68" s="169">
        <f>U68/V68</f>
        <v>9.031168388781651</v>
      </c>
      <c r="X68" s="157"/>
      <c r="Y68" s="112"/>
    </row>
    <row r="69" spans="1:25" s="107" customFormat="1" ht="18">
      <c r="A69" s="67">
        <v>65</v>
      </c>
      <c r="B69" s="168" t="s">
        <v>68</v>
      </c>
      <c r="C69" s="84">
        <v>39430</v>
      </c>
      <c r="D69" s="85" t="s">
        <v>61</v>
      </c>
      <c r="E69" s="85" t="s">
        <v>63</v>
      </c>
      <c r="F69" s="86">
        <v>137</v>
      </c>
      <c r="G69" s="86">
        <v>1</v>
      </c>
      <c r="H69" s="86">
        <v>18</v>
      </c>
      <c r="I69" s="87">
        <v>164</v>
      </c>
      <c r="J69" s="88">
        <v>41</v>
      </c>
      <c r="K69" s="87">
        <v>187</v>
      </c>
      <c r="L69" s="88">
        <v>46</v>
      </c>
      <c r="M69" s="87">
        <v>280</v>
      </c>
      <c r="N69" s="88">
        <v>68</v>
      </c>
      <c r="O69" s="183">
        <f>+M69+K69+I69</f>
        <v>631</v>
      </c>
      <c r="P69" s="184">
        <f>+N69+L69+J69</f>
        <v>155</v>
      </c>
      <c r="Q69" s="88">
        <f>+P69/G69</f>
        <v>155</v>
      </c>
      <c r="R69" s="89">
        <f>+O69/P69</f>
        <v>4.070967741935484</v>
      </c>
      <c r="S69" s="87">
        <v>374</v>
      </c>
      <c r="T69" s="90">
        <f aca="true" t="shared" si="12" ref="T69:T95">IF(S69&lt;&gt;0,-(S69-O69)/S69,"")</f>
        <v>0.6871657754010695</v>
      </c>
      <c r="U69" s="87">
        <v>3563714</v>
      </c>
      <c r="V69" s="88">
        <v>462554</v>
      </c>
      <c r="W69" s="169">
        <f>+U69/V69</f>
        <v>7.704428023538873</v>
      </c>
      <c r="X69" s="157"/>
      <c r="Y69" s="112"/>
    </row>
    <row r="70" spans="1:25" s="107" customFormat="1" ht="18">
      <c r="A70" s="72">
        <v>66</v>
      </c>
      <c r="B70" s="168" t="s">
        <v>8</v>
      </c>
      <c r="C70" s="84">
        <v>39297</v>
      </c>
      <c r="D70" s="85" t="s">
        <v>116</v>
      </c>
      <c r="E70" s="85" t="s">
        <v>9</v>
      </c>
      <c r="F70" s="86">
        <v>57</v>
      </c>
      <c r="G70" s="86">
        <v>1</v>
      </c>
      <c r="H70" s="86">
        <v>2</v>
      </c>
      <c r="I70" s="87">
        <v>199.71</v>
      </c>
      <c r="J70" s="88">
        <v>40</v>
      </c>
      <c r="K70" s="87">
        <v>214.71</v>
      </c>
      <c r="L70" s="88">
        <v>43</v>
      </c>
      <c r="M70" s="87">
        <v>169.71</v>
      </c>
      <c r="N70" s="88">
        <v>34</v>
      </c>
      <c r="O70" s="183">
        <f>SUM(I70+K70+M70)</f>
        <v>584.13</v>
      </c>
      <c r="P70" s="184">
        <f>J70+L70+N70</f>
        <v>117</v>
      </c>
      <c r="Q70" s="88">
        <f>+P70/G70</f>
        <v>117</v>
      </c>
      <c r="R70" s="89">
        <f>+O70/P70</f>
        <v>4.992564102564103</v>
      </c>
      <c r="S70" s="87">
        <f>SUM(M70+O70+Q70)</f>
        <v>870.84</v>
      </c>
      <c r="T70" s="90">
        <f t="shared" si="12"/>
        <v>-0.3292338431858895</v>
      </c>
      <c r="U70" s="87">
        <v>153603.68</v>
      </c>
      <c r="V70" s="88">
        <v>25443</v>
      </c>
      <c r="W70" s="169">
        <f>U70/V70</f>
        <v>6.037168572888417</v>
      </c>
      <c r="X70" s="157"/>
      <c r="Y70" s="112"/>
    </row>
    <row r="71" spans="1:25" s="107" customFormat="1" ht="18">
      <c r="A71" s="67">
        <v>67</v>
      </c>
      <c r="B71" s="168" t="s">
        <v>165</v>
      </c>
      <c r="C71" s="84">
        <v>39388</v>
      </c>
      <c r="D71" s="85" t="s">
        <v>126</v>
      </c>
      <c r="E71" s="85" t="s">
        <v>166</v>
      </c>
      <c r="F71" s="86">
        <v>4</v>
      </c>
      <c r="G71" s="86">
        <v>1</v>
      </c>
      <c r="H71" s="86">
        <v>6</v>
      </c>
      <c r="I71" s="87">
        <v>150</v>
      </c>
      <c r="J71" s="88">
        <v>30</v>
      </c>
      <c r="K71" s="87">
        <v>189</v>
      </c>
      <c r="L71" s="88">
        <v>26</v>
      </c>
      <c r="M71" s="87">
        <v>207</v>
      </c>
      <c r="N71" s="88">
        <v>27</v>
      </c>
      <c r="O71" s="183">
        <f>+I71+K71+M71</f>
        <v>546</v>
      </c>
      <c r="P71" s="184">
        <f>+J71+L71+N71</f>
        <v>83</v>
      </c>
      <c r="Q71" s="88">
        <f>IF(O71&lt;&gt;0,P71/G71,"")</f>
        <v>83</v>
      </c>
      <c r="R71" s="89">
        <f>IF(O71&lt;&gt;0,O71/P71,"")</f>
        <v>6.578313253012048</v>
      </c>
      <c r="S71" s="87"/>
      <c r="T71" s="90">
        <f t="shared" si="12"/>
      </c>
      <c r="U71" s="87">
        <v>35959</v>
      </c>
      <c r="V71" s="88">
        <v>3194</v>
      </c>
      <c r="W71" s="169">
        <f>U71/V71</f>
        <v>11.25829680651221</v>
      </c>
      <c r="X71" s="157"/>
      <c r="Y71" s="112"/>
    </row>
    <row r="72" spans="1:25" s="107" customFormat="1" ht="18">
      <c r="A72" s="72">
        <v>68</v>
      </c>
      <c r="B72" s="168" t="s">
        <v>136</v>
      </c>
      <c r="C72" s="84">
        <v>39402</v>
      </c>
      <c r="D72" s="85" t="s">
        <v>18</v>
      </c>
      <c r="E72" s="85" t="s">
        <v>72</v>
      </c>
      <c r="F72" s="86">
        <v>165</v>
      </c>
      <c r="G72" s="86">
        <v>3</v>
      </c>
      <c r="H72" s="86">
        <v>22</v>
      </c>
      <c r="I72" s="87">
        <v>124</v>
      </c>
      <c r="J72" s="88">
        <v>27</v>
      </c>
      <c r="K72" s="87">
        <v>180</v>
      </c>
      <c r="L72" s="88">
        <v>42</v>
      </c>
      <c r="M72" s="87">
        <v>191</v>
      </c>
      <c r="N72" s="88">
        <v>43</v>
      </c>
      <c r="O72" s="183">
        <f>I72+K72+M72</f>
        <v>495</v>
      </c>
      <c r="P72" s="184">
        <f>J72+L72+N72</f>
        <v>112</v>
      </c>
      <c r="Q72" s="88">
        <f>IF(O72&lt;&gt;0,P72/G72,"")</f>
        <v>37.333333333333336</v>
      </c>
      <c r="R72" s="89">
        <f>IF(O72&lt;&gt;0,O72/P72,"")</f>
        <v>4.419642857142857</v>
      </c>
      <c r="S72" s="87">
        <v>342</v>
      </c>
      <c r="T72" s="90">
        <f t="shared" si="12"/>
        <v>0.4473684210526316</v>
      </c>
      <c r="U72" s="87">
        <f>14275439</f>
        <v>14275439</v>
      </c>
      <c r="V72" s="88">
        <f>1930074</f>
        <v>1930074</v>
      </c>
      <c r="W72" s="169">
        <f>IF(U72&lt;&gt;0,U72/V72,"")</f>
        <v>7.396316928780969</v>
      </c>
      <c r="X72" s="157"/>
      <c r="Y72" s="112"/>
    </row>
    <row r="73" spans="1:25" s="107" customFormat="1" ht="18">
      <c r="A73" s="67">
        <v>69</v>
      </c>
      <c r="B73" s="168" t="s">
        <v>144</v>
      </c>
      <c r="C73" s="84">
        <v>39479</v>
      </c>
      <c r="D73" s="85" t="s">
        <v>135</v>
      </c>
      <c r="E73" s="85" t="s">
        <v>145</v>
      </c>
      <c r="F73" s="86">
        <v>50</v>
      </c>
      <c r="G73" s="86">
        <v>1</v>
      </c>
      <c r="H73" s="86">
        <v>11</v>
      </c>
      <c r="I73" s="87">
        <v>54</v>
      </c>
      <c r="J73" s="88">
        <v>9</v>
      </c>
      <c r="K73" s="87">
        <v>162</v>
      </c>
      <c r="L73" s="88">
        <v>27</v>
      </c>
      <c r="M73" s="87">
        <v>204</v>
      </c>
      <c r="N73" s="88">
        <v>34</v>
      </c>
      <c r="O73" s="183">
        <f>SUM(I73+K73+M73)</f>
        <v>420</v>
      </c>
      <c r="P73" s="184">
        <f>SUM(J73+L73+N73)</f>
        <v>70</v>
      </c>
      <c r="Q73" s="88">
        <f>+P73/G73</f>
        <v>70</v>
      </c>
      <c r="R73" s="89">
        <f>+O73/P73</f>
        <v>6</v>
      </c>
      <c r="S73" s="87">
        <v>202</v>
      </c>
      <c r="T73" s="90">
        <f t="shared" si="12"/>
        <v>1.0792079207920793</v>
      </c>
      <c r="U73" s="87">
        <v>509221</v>
      </c>
      <c r="V73" s="88">
        <v>61596</v>
      </c>
      <c r="W73" s="169">
        <f>U73/V73</f>
        <v>8.267111500746802</v>
      </c>
      <c r="X73" s="157"/>
      <c r="Y73" s="112"/>
    </row>
    <row r="74" spans="1:25" s="107" customFormat="1" ht="18">
      <c r="A74" s="67">
        <v>70</v>
      </c>
      <c r="B74" s="168" t="s">
        <v>4</v>
      </c>
      <c r="C74" s="84">
        <v>39339</v>
      </c>
      <c r="D74" s="85" t="s">
        <v>113</v>
      </c>
      <c r="E74" s="85" t="s">
        <v>5</v>
      </c>
      <c r="F74" s="86">
        <v>79</v>
      </c>
      <c r="G74" s="86">
        <v>2</v>
      </c>
      <c r="H74" s="86">
        <v>24</v>
      </c>
      <c r="I74" s="87">
        <v>0</v>
      </c>
      <c r="J74" s="88">
        <v>0</v>
      </c>
      <c r="K74" s="87">
        <v>150</v>
      </c>
      <c r="L74" s="88">
        <v>50</v>
      </c>
      <c r="M74" s="87">
        <v>225</v>
      </c>
      <c r="N74" s="88">
        <v>75</v>
      </c>
      <c r="O74" s="183">
        <f>I74+K74+M74</f>
        <v>375</v>
      </c>
      <c r="P74" s="184">
        <f>J74+L74+N74</f>
        <v>125</v>
      </c>
      <c r="Q74" s="88">
        <f>P74/G74</f>
        <v>62.5</v>
      </c>
      <c r="R74" s="89">
        <f>O74/P74</f>
        <v>3</v>
      </c>
      <c r="S74" s="87">
        <v>900</v>
      </c>
      <c r="T74" s="90">
        <f t="shared" si="12"/>
        <v>-0.5833333333333334</v>
      </c>
      <c r="U74" s="87">
        <v>312909</v>
      </c>
      <c r="V74" s="88">
        <v>49634</v>
      </c>
      <c r="W74" s="169">
        <f>+U74/V74</f>
        <v>6.3043276786074065</v>
      </c>
      <c r="X74" s="157"/>
      <c r="Y74" s="112"/>
    </row>
    <row r="75" spans="1:25" s="107" customFormat="1" ht="18">
      <c r="A75" s="72">
        <v>71</v>
      </c>
      <c r="B75" s="168" t="s">
        <v>100</v>
      </c>
      <c r="C75" s="84">
        <v>39080</v>
      </c>
      <c r="D75" s="85" t="s">
        <v>126</v>
      </c>
      <c r="E75" s="85" t="s">
        <v>30</v>
      </c>
      <c r="F75" s="86">
        <v>82</v>
      </c>
      <c r="G75" s="86">
        <v>2</v>
      </c>
      <c r="H75" s="86">
        <v>34</v>
      </c>
      <c r="I75" s="87">
        <v>64</v>
      </c>
      <c r="J75" s="88">
        <v>5</v>
      </c>
      <c r="K75" s="87">
        <v>233</v>
      </c>
      <c r="L75" s="88">
        <v>23</v>
      </c>
      <c r="M75" s="87">
        <v>65</v>
      </c>
      <c r="N75" s="88">
        <v>8</v>
      </c>
      <c r="O75" s="183">
        <f>+I75+K75+M75</f>
        <v>362</v>
      </c>
      <c r="P75" s="184">
        <f>+J75+L75+N75</f>
        <v>36</v>
      </c>
      <c r="Q75" s="88">
        <f>IF(O75&lt;&gt;0,P75/G75,"")</f>
        <v>18</v>
      </c>
      <c r="R75" s="89">
        <f>IF(O75&lt;&gt;0,O75/P75,"")</f>
        <v>10.055555555555555</v>
      </c>
      <c r="S75" s="87">
        <v>20</v>
      </c>
      <c r="T75" s="90">
        <f t="shared" si="12"/>
        <v>17.1</v>
      </c>
      <c r="U75" s="87">
        <v>1711245</v>
      </c>
      <c r="V75" s="88">
        <v>207586</v>
      </c>
      <c r="W75" s="169">
        <f>U75/V75</f>
        <v>8.243547252704904</v>
      </c>
      <c r="X75" s="157"/>
      <c r="Y75" s="112"/>
    </row>
    <row r="76" spans="1:25" s="107" customFormat="1" ht="18">
      <c r="A76" s="67">
        <v>72</v>
      </c>
      <c r="B76" s="168" t="s">
        <v>167</v>
      </c>
      <c r="C76" s="84">
        <v>39465</v>
      </c>
      <c r="D76" s="85" t="s">
        <v>118</v>
      </c>
      <c r="E76" s="85" t="s">
        <v>134</v>
      </c>
      <c r="F76" s="86">
        <v>16</v>
      </c>
      <c r="G76" s="86">
        <v>2</v>
      </c>
      <c r="H76" s="86">
        <v>11</v>
      </c>
      <c r="I76" s="87">
        <v>60</v>
      </c>
      <c r="J76" s="88">
        <v>12</v>
      </c>
      <c r="K76" s="87">
        <v>133</v>
      </c>
      <c r="L76" s="88">
        <v>25</v>
      </c>
      <c r="M76" s="87">
        <v>143</v>
      </c>
      <c r="N76" s="88">
        <v>27</v>
      </c>
      <c r="O76" s="183">
        <f>I76+K76+M76</f>
        <v>336</v>
      </c>
      <c r="P76" s="184">
        <f>J76+L76+N76</f>
        <v>64</v>
      </c>
      <c r="Q76" s="88">
        <f aca="true" t="shared" si="13" ref="Q76:Q85">+P76/G76</f>
        <v>32</v>
      </c>
      <c r="R76" s="89">
        <f aca="true" t="shared" si="14" ref="R76:R85">+O76/P76</f>
        <v>5.25</v>
      </c>
      <c r="S76" s="87">
        <v>39.5</v>
      </c>
      <c r="T76" s="90">
        <f t="shared" si="12"/>
        <v>7.506329113924051</v>
      </c>
      <c r="U76" s="87">
        <v>141279.5</v>
      </c>
      <c r="V76" s="88">
        <v>16186</v>
      </c>
      <c r="W76" s="169">
        <f>U76/V76</f>
        <v>8.728499938218214</v>
      </c>
      <c r="X76" s="157"/>
      <c r="Y76" s="112"/>
    </row>
    <row r="77" spans="1:25" s="107" customFormat="1" ht="18">
      <c r="A77" s="72">
        <v>73</v>
      </c>
      <c r="B77" s="168" t="s">
        <v>168</v>
      </c>
      <c r="C77" s="84">
        <v>39430</v>
      </c>
      <c r="D77" s="85" t="s">
        <v>61</v>
      </c>
      <c r="E77" s="85" t="s">
        <v>65</v>
      </c>
      <c r="F77" s="86">
        <v>137</v>
      </c>
      <c r="G77" s="86">
        <v>1</v>
      </c>
      <c r="H77" s="86">
        <v>15</v>
      </c>
      <c r="I77" s="87">
        <v>95</v>
      </c>
      <c r="J77" s="88">
        <v>18</v>
      </c>
      <c r="K77" s="87">
        <v>132</v>
      </c>
      <c r="L77" s="88">
        <v>22</v>
      </c>
      <c r="M77" s="87">
        <v>95</v>
      </c>
      <c r="N77" s="88">
        <v>19</v>
      </c>
      <c r="O77" s="183">
        <f aca="true" t="shared" si="15" ref="O77:P79">+M77+K77+I77</f>
        <v>322</v>
      </c>
      <c r="P77" s="184">
        <f t="shared" si="15"/>
        <v>59</v>
      </c>
      <c r="Q77" s="88">
        <f t="shared" si="13"/>
        <v>59</v>
      </c>
      <c r="R77" s="89">
        <f t="shared" si="14"/>
        <v>5.4576271186440675</v>
      </c>
      <c r="S77" s="87"/>
      <c r="T77" s="90">
        <f t="shared" si="12"/>
      </c>
      <c r="U77" s="87">
        <v>2787219</v>
      </c>
      <c r="V77" s="88">
        <v>336499</v>
      </c>
      <c r="W77" s="169">
        <f>+U77/V77</f>
        <v>8.282993411570317</v>
      </c>
      <c r="X77" s="157"/>
      <c r="Y77" s="112"/>
    </row>
    <row r="78" spans="1:25" s="107" customFormat="1" ht="18">
      <c r="A78" s="67">
        <v>74</v>
      </c>
      <c r="B78" s="168" t="s">
        <v>62</v>
      </c>
      <c r="C78" s="84">
        <v>39493</v>
      </c>
      <c r="D78" s="85" t="s">
        <v>61</v>
      </c>
      <c r="E78" s="85" t="s">
        <v>63</v>
      </c>
      <c r="F78" s="86">
        <v>69</v>
      </c>
      <c r="G78" s="86">
        <v>2</v>
      </c>
      <c r="H78" s="86">
        <v>9</v>
      </c>
      <c r="I78" s="87">
        <v>86</v>
      </c>
      <c r="J78" s="88">
        <v>16</v>
      </c>
      <c r="K78" s="87">
        <v>105</v>
      </c>
      <c r="L78" s="88">
        <v>21</v>
      </c>
      <c r="M78" s="87">
        <v>130</v>
      </c>
      <c r="N78" s="88">
        <v>26</v>
      </c>
      <c r="O78" s="183">
        <f t="shared" si="15"/>
        <v>321</v>
      </c>
      <c r="P78" s="184">
        <f t="shared" si="15"/>
        <v>63</v>
      </c>
      <c r="Q78" s="88">
        <f t="shared" si="13"/>
        <v>31.5</v>
      </c>
      <c r="R78" s="89">
        <f t="shared" si="14"/>
        <v>5.095238095238095</v>
      </c>
      <c r="S78" s="87">
        <v>4526</v>
      </c>
      <c r="T78" s="90">
        <f t="shared" si="12"/>
        <v>-0.9290764471939903</v>
      </c>
      <c r="U78" s="87">
        <v>870686</v>
      </c>
      <c r="V78" s="88">
        <v>104713</v>
      </c>
      <c r="W78" s="169">
        <f>+U78/V78</f>
        <v>8.314975217976755</v>
      </c>
      <c r="X78" s="157"/>
      <c r="Y78" s="112"/>
    </row>
    <row r="79" spans="1:25" s="107" customFormat="1" ht="18">
      <c r="A79" s="67">
        <v>75</v>
      </c>
      <c r="B79" s="168" t="s">
        <v>0</v>
      </c>
      <c r="C79" s="84">
        <v>39493</v>
      </c>
      <c r="D79" s="85" t="s">
        <v>61</v>
      </c>
      <c r="E79" s="85" t="s">
        <v>65</v>
      </c>
      <c r="F79" s="86">
        <v>16</v>
      </c>
      <c r="G79" s="86">
        <v>1</v>
      </c>
      <c r="H79" s="86">
        <v>9</v>
      </c>
      <c r="I79" s="87">
        <v>80</v>
      </c>
      <c r="J79" s="88">
        <v>15</v>
      </c>
      <c r="K79" s="87">
        <v>117</v>
      </c>
      <c r="L79" s="88">
        <v>21</v>
      </c>
      <c r="M79" s="87">
        <v>122</v>
      </c>
      <c r="N79" s="88">
        <v>32</v>
      </c>
      <c r="O79" s="183">
        <f t="shared" si="15"/>
        <v>319</v>
      </c>
      <c r="P79" s="184">
        <f t="shared" si="15"/>
        <v>68</v>
      </c>
      <c r="Q79" s="88">
        <f t="shared" si="13"/>
        <v>68</v>
      </c>
      <c r="R79" s="89">
        <f t="shared" si="14"/>
        <v>4.6911764705882355</v>
      </c>
      <c r="S79" s="87">
        <v>1284</v>
      </c>
      <c r="T79" s="90">
        <f t="shared" si="12"/>
        <v>-0.7515576323987538</v>
      </c>
      <c r="U79" s="87">
        <v>219448</v>
      </c>
      <c r="V79" s="88">
        <v>24250</v>
      </c>
      <c r="W79" s="169">
        <f>+U79/V79</f>
        <v>9.04940206185567</v>
      </c>
      <c r="X79" s="157"/>
      <c r="Y79" s="112"/>
    </row>
    <row r="80" spans="1:25" s="107" customFormat="1" ht="18">
      <c r="A80" s="72">
        <v>76</v>
      </c>
      <c r="B80" s="168" t="s">
        <v>7</v>
      </c>
      <c r="C80" s="84">
        <v>39542</v>
      </c>
      <c r="D80" s="85" t="s">
        <v>118</v>
      </c>
      <c r="E80" s="85" t="s">
        <v>140</v>
      </c>
      <c r="F80" s="86">
        <v>1</v>
      </c>
      <c r="G80" s="86">
        <v>1</v>
      </c>
      <c r="H80" s="86">
        <v>2</v>
      </c>
      <c r="I80" s="87">
        <v>66</v>
      </c>
      <c r="J80" s="88">
        <v>7</v>
      </c>
      <c r="K80" s="87">
        <v>96</v>
      </c>
      <c r="L80" s="88">
        <v>11</v>
      </c>
      <c r="M80" s="87">
        <v>86</v>
      </c>
      <c r="N80" s="88">
        <v>9</v>
      </c>
      <c r="O80" s="183">
        <f>I80+K80+M80</f>
        <v>248</v>
      </c>
      <c r="P80" s="184">
        <f>J80+L80+N80</f>
        <v>27</v>
      </c>
      <c r="Q80" s="88">
        <f t="shared" si="13"/>
        <v>27</v>
      </c>
      <c r="R80" s="89">
        <f t="shared" si="14"/>
        <v>9.185185185185185</v>
      </c>
      <c r="S80" s="87">
        <v>564</v>
      </c>
      <c r="T80" s="90">
        <f t="shared" si="12"/>
        <v>-0.5602836879432624</v>
      </c>
      <c r="U80" s="87">
        <v>10524</v>
      </c>
      <c r="V80" s="88">
        <v>1007</v>
      </c>
      <c r="W80" s="169">
        <f>U80/V80</f>
        <v>10.450844091360477</v>
      </c>
      <c r="X80" s="157"/>
      <c r="Y80" s="112"/>
    </row>
    <row r="81" spans="1:25" s="107" customFormat="1" ht="18">
      <c r="A81" s="67">
        <v>77</v>
      </c>
      <c r="B81" s="168" t="s">
        <v>69</v>
      </c>
      <c r="C81" s="84">
        <v>39500</v>
      </c>
      <c r="D81" s="85" t="s">
        <v>70</v>
      </c>
      <c r="E81" s="85" t="s">
        <v>71</v>
      </c>
      <c r="F81" s="86">
        <v>1</v>
      </c>
      <c r="G81" s="86">
        <v>1</v>
      </c>
      <c r="H81" s="86">
        <v>8</v>
      </c>
      <c r="I81" s="87">
        <v>85</v>
      </c>
      <c r="J81" s="88">
        <v>9</v>
      </c>
      <c r="K81" s="87">
        <v>96</v>
      </c>
      <c r="L81" s="88">
        <v>10</v>
      </c>
      <c r="M81" s="87">
        <v>58</v>
      </c>
      <c r="N81" s="88">
        <v>6</v>
      </c>
      <c r="O81" s="183">
        <f>SUM(I81+K81+M81)</f>
        <v>239</v>
      </c>
      <c r="P81" s="184">
        <f>SUM(J81+L81+N81)</f>
        <v>25</v>
      </c>
      <c r="Q81" s="88">
        <f t="shared" si="13"/>
        <v>25</v>
      </c>
      <c r="R81" s="89">
        <f t="shared" si="14"/>
        <v>9.56</v>
      </c>
      <c r="S81" s="87"/>
      <c r="T81" s="90">
        <f t="shared" si="12"/>
      </c>
      <c r="U81" s="87">
        <v>17070.5</v>
      </c>
      <c r="V81" s="88">
        <v>1951</v>
      </c>
      <c r="W81" s="169">
        <f>+U81/V81</f>
        <v>8.749615581752947</v>
      </c>
      <c r="X81" s="157"/>
      <c r="Y81" s="112"/>
    </row>
    <row r="82" spans="1:25" s="107" customFormat="1" ht="18">
      <c r="A82" s="72">
        <v>78</v>
      </c>
      <c r="B82" s="168" t="s">
        <v>39</v>
      </c>
      <c r="C82" s="84">
        <v>39493</v>
      </c>
      <c r="D82" s="85" t="s">
        <v>135</v>
      </c>
      <c r="E82" s="85" t="s">
        <v>142</v>
      </c>
      <c r="F82" s="86">
        <v>28</v>
      </c>
      <c r="G82" s="86">
        <v>1</v>
      </c>
      <c r="H82" s="86">
        <v>9</v>
      </c>
      <c r="I82" s="87">
        <v>60</v>
      </c>
      <c r="J82" s="88">
        <v>12</v>
      </c>
      <c r="K82" s="87">
        <v>82</v>
      </c>
      <c r="L82" s="88">
        <v>11</v>
      </c>
      <c r="M82" s="87">
        <v>93</v>
      </c>
      <c r="N82" s="88">
        <v>12</v>
      </c>
      <c r="O82" s="183">
        <f>SUM(I82+K82+M82)</f>
        <v>235</v>
      </c>
      <c r="P82" s="184">
        <f>SUM(J82+L82+N82)</f>
        <v>35</v>
      </c>
      <c r="Q82" s="88">
        <f t="shared" si="13"/>
        <v>35</v>
      </c>
      <c r="R82" s="89">
        <f t="shared" si="14"/>
        <v>6.714285714285714</v>
      </c>
      <c r="S82" s="87">
        <v>1807</v>
      </c>
      <c r="T82" s="90">
        <f t="shared" si="12"/>
        <v>-0.8699501936912009</v>
      </c>
      <c r="U82" s="87">
        <v>44750</v>
      </c>
      <c r="V82" s="88">
        <v>5218</v>
      </c>
      <c r="W82" s="169">
        <f>U82/V82</f>
        <v>8.576082790341127</v>
      </c>
      <c r="X82" s="157"/>
      <c r="Y82" s="112"/>
    </row>
    <row r="83" spans="1:25" s="107" customFormat="1" ht="18">
      <c r="A83" s="67">
        <v>79</v>
      </c>
      <c r="B83" s="168" t="s">
        <v>24</v>
      </c>
      <c r="C83" s="84">
        <v>39398</v>
      </c>
      <c r="D83" s="85" t="s">
        <v>25</v>
      </c>
      <c r="E83" s="85" t="s">
        <v>26</v>
      </c>
      <c r="F83" s="86">
        <v>20</v>
      </c>
      <c r="G83" s="86">
        <v>3</v>
      </c>
      <c r="H83" s="86">
        <v>11</v>
      </c>
      <c r="I83" s="87">
        <v>35</v>
      </c>
      <c r="J83" s="88">
        <v>5</v>
      </c>
      <c r="K83" s="87">
        <v>54</v>
      </c>
      <c r="L83" s="88">
        <v>8</v>
      </c>
      <c r="M83" s="87">
        <v>109.5</v>
      </c>
      <c r="N83" s="88">
        <v>17</v>
      </c>
      <c r="O83" s="183">
        <f>I83+K83+M83</f>
        <v>198.5</v>
      </c>
      <c r="P83" s="184">
        <f>J83+L83+N83</f>
        <v>30</v>
      </c>
      <c r="Q83" s="88">
        <f t="shared" si="13"/>
        <v>10</v>
      </c>
      <c r="R83" s="89">
        <f t="shared" si="14"/>
        <v>6.616666666666666</v>
      </c>
      <c r="S83" s="87">
        <v>739.5</v>
      </c>
      <c r="T83" s="90">
        <f t="shared" si="12"/>
        <v>-0.7315753887762001</v>
      </c>
      <c r="U83" s="87">
        <v>277918.5</v>
      </c>
      <c r="V83" s="88">
        <v>34865</v>
      </c>
      <c r="W83" s="169">
        <f>U83/V83</f>
        <v>7.97127491753908</v>
      </c>
      <c r="X83" s="157"/>
      <c r="Y83" s="112"/>
    </row>
    <row r="84" spans="1:25" s="107" customFormat="1" ht="18">
      <c r="A84" s="192">
        <v>80</v>
      </c>
      <c r="B84" s="189" t="s">
        <v>80</v>
      </c>
      <c r="C84" s="84">
        <v>39507</v>
      </c>
      <c r="D84" s="85" t="s">
        <v>52</v>
      </c>
      <c r="E84" s="85" t="s">
        <v>52</v>
      </c>
      <c r="F84" s="86">
        <v>13</v>
      </c>
      <c r="G84" s="86">
        <v>3</v>
      </c>
      <c r="H84" s="86">
        <v>7</v>
      </c>
      <c r="I84" s="87">
        <v>48</v>
      </c>
      <c r="J84" s="88">
        <v>10</v>
      </c>
      <c r="K84" s="87">
        <v>38</v>
      </c>
      <c r="L84" s="88">
        <v>8</v>
      </c>
      <c r="M84" s="87">
        <v>75</v>
      </c>
      <c r="N84" s="88">
        <v>16</v>
      </c>
      <c r="O84" s="183">
        <f>+I84+K84+M84</f>
        <v>161</v>
      </c>
      <c r="P84" s="184">
        <f>+J84+L84+N84</f>
        <v>34</v>
      </c>
      <c r="Q84" s="88">
        <f t="shared" si="13"/>
        <v>11.333333333333334</v>
      </c>
      <c r="R84" s="89">
        <f t="shared" si="14"/>
        <v>4.735294117647059</v>
      </c>
      <c r="S84" s="87">
        <v>174</v>
      </c>
      <c r="T84" s="90">
        <f t="shared" si="12"/>
        <v>-0.07471264367816093</v>
      </c>
      <c r="U84" s="87">
        <v>26705</v>
      </c>
      <c r="V84" s="88">
        <v>2868</v>
      </c>
      <c r="W84" s="169">
        <f>U84/V84</f>
        <v>9.31136680613668</v>
      </c>
      <c r="X84" s="157"/>
      <c r="Y84" s="112"/>
    </row>
    <row r="85" spans="1:25" s="107" customFormat="1" ht="18">
      <c r="A85" s="193">
        <v>81</v>
      </c>
      <c r="B85" s="194" t="s">
        <v>82</v>
      </c>
      <c r="C85" s="190">
        <v>39507</v>
      </c>
      <c r="D85" s="85" t="s">
        <v>118</v>
      </c>
      <c r="E85" s="85" t="s">
        <v>174</v>
      </c>
      <c r="F85" s="86">
        <v>5</v>
      </c>
      <c r="G85" s="86">
        <v>4</v>
      </c>
      <c r="H85" s="86">
        <v>7</v>
      </c>
      <c r="I85" s="87">
        <v>30</v>
      </c>
      <c r="J85" s="88">
        <v>6</v>
      </c>
      <c r="K85" s="87">
        <v>59</v>
      </c>
      <c r="L85" s="88">
        <v>11</v>
      </c>
      <c r="M85" s="87">
        <v>52</v>
      </c>
      <c r="N85" s="88">
        <v>11</v>
      </c>
      <c r="O85" s="183">
        <f>I85+K85+M85</f>
        <v>141</v>
      </c>
      <c r="P85" s="184">
        <f>J85+L85+N85</f>
        <v>28</v>
      </c>
      <c r="Q85" s="88">
        <f t="shared" si="13"/>
        <v>7</v>
      </c>
      <c r="R85" s="89">
        <f t="shared" si="14"/>
        <v>5.035714285714286</v>
      </c>
      <c r="S85" s="87">
        <v>300</v>
      </c>
      <c r="T85" s="90">
        <f t="shared" si="12"/>
        <v>-0.53</v>
      </c>
      <c r="U85" s="87">
        <v>5899</v>
      </c>
      <c r="V85" s="88">
        <v>1012</v>
      </c>
      <c r="W85" s="169">
        <f>U85/V85</f>
        <v>5.82905138339921</v>
      </c>
      <c r="X85" s="157"/>
      <c r="Y85" s="112"/>
    </row>
    <row r="86" spans="1:25" s="107" customFormat="1" ht="18">
      <c r="A86" s="193">
        <v>82</v>
      </c>
      <c r="B86" s="194" t="s">
        <v>12</v>
      </c>
      <c r="C86" s="190">
        <v>39437</v>
      </c>
      <c r="D86" s="85" t="s">
        <v>139</v>
      </c>
      <c r="E86" s="85" t="s">
        <v>140</v>
      </c>
      <c r="F86" s="86">
        <v>17</v>
      </c>
      <c r="G86" s="86">
        <v>1</v>
      </c>
      <c r="H86" s="86">
        <v>11</v>
      </c>
      <c r="I86" s="87">
        <v>23</v>
      </c>
      <c r="J86" s="88">
        <v>4</v>
      </c>
      <c r="K86" s="87">
        <v>51</v>
      </c>
      <c r="L86" s="88">
        <v>10</v>
      </c>
      <c r="M86" s="87">
        <v>60</v>
      </c>
      <c r="N86" s="88">
        <v>10</v>
      </c>
      <c r="O86" s="183">
        <f>I86+K86+M86</f>
        <v>134</v>
      </c>
      <c r="P86" s="184">
        <f>J86+L86+N86</f>
        <v>24</v>
      </c>
      <c r="Q86" s="88">
        <f>P86/G86</f>
        <v>24</v>
      </c>
      <c r="R86" s="89">
        <f>O86/P86</f>
        <v>5.583333333333333</v>
      </c>
      <c r="S86" s="87">
        <v>65</v>
      </c>
      <c r="T86" s="90">
        <f t="shared" si="12"/>
        <v>1.0615384615384615</v>
      </c>
      <c r="U86" s="87">
        <v>278467</v>
      </c>
      <c r="V86" s="88">
        <v>26588</v>
      </c>
      <c r="W86" s="169">
        <f>U86/V86</f>
        <v>10.473409056717315</v>
      </c>
      <c r="X86" s="157"/>
      <c r="Y86" s="112"/>
    </row>
    <row r="87" spans="1:25" s="107" customFormat="1" ht="18">
      <c r="A87" s="193">
        <v>83</v>
      </c>
      <c r="B87" s="194" t="s">
        <v>78</v>
      </c>
      <c r="C87" s="190">
        <v>39507</v>
      </c>
      <c r="D87" s="85" t="s">
        <v>61</v>
      </c>
      <c r="E87" s="85" t="s">
        <v>65</v>
      </c>
      <c r="F87" s="86">
        <v>38</v>
      </c>
      <c r="G87" s="86">
        <v>1</v>
      </c>
      <c r="H87" s="86">
        <v>7</v>
      </c>
      <c r="I87" s="87">
        <v>25</v>
      </c>
      <c r="J87" s="88">
        <v>5</v>
      </c>
      <c r="K87" s="87">
        <v>47</v>
      </c>
      <c r="L87" s="88">
        <v>9</v>
      </c>
      <c r="M87" s="87">
        <v>59</v>
      </c>
      <c r="N87" s="88">
        <v>11</v>
      </c>
      <c r="O87" s="183">
        <f>+M87+K87+I87</f>
        <v>131</v>
      </c>
      <c r="P87" s="184">
        <f>+N87+L87+J87</f>
        <v>25</v>
      </c>
      <c r="Q87" s="88">
        <f>+P87/G87</f>
        <v>25</v>
      </c>
      <c r="R87" s="89">
        <f>+O87/P87</f>
        <v>5.24</v>
      </c>
      <c r="S87" s="87">
        <v>430</v>
      </c>
      <c r="T87" s="90">
        <f t="shared" si="12"/>
        <v>-0.6953488372093023</v>
      </c>
      <c r="U87" s="87">
        <v>138812</v>
      </c>
      <c r="V87" s="88">
        <v>14793</v>
      </c>
      <c r="W87" s="169">
        <f>+U87/V87</f>
        <v>9.38362739133374</v>
      </c>
      <c r="X87" s="157"/>
      <c r="Y87" s="112"/>
    </row>
    <row r="88" spans="1:25" s="107" customFormat="1" ht="18">
      <c r="A88" s="193">
        <v>84</v>
      </c>
      <c r="B88" s="194" t="s">
        <v>169</v>
      </c>
      <c r="C88" s="191">
        <v>39486</v>
      </c>
      <c r="D88" s="141" t="s">
        <v>135</v>
      </c>
      <c r="E88" s="141" t="s">
        <v>170</v>
      </c>
      <c r="F88" s="86">
        <v>11</v>
      </c>
      <c r="G88" s="86">
        <v>1</v>
      </c>
      <c r="H88" s="86">
        <v>9</v>
      </c>
      <c r="I88" s="87">
        <v>20</v>
      </c>
      <c r="J88" s="88">
        <v>4</v>
      </c>
      <c r="K88" s="87">
        <v>77</v>
      </c>
      <c r="L88" s="88">
        <v>15</v>
      </c>
      <c r="M88" s="87">
        <v>25</v>
      </c>
      <c r="N88" s="88">
        <v>5</v>
      </c>
      <c r="O88" s="183">
        <f>I88+K88+M88</f>
        <v>122</v>
      </c>
      <c r="P88" s="184">
        <f>J88+L88+N88</f>
        <v>24</v>
      </c>
      <c r="Q88" s="88">
        <f>+P88/G88</f>
        <v>24</v>
      </c>
      <c r="R88" s="89">
        <f>+O88/P88</f>
        <v>5.083333333333333</v>
      </c>
      <c r="S88" s="87">
        <v>77</v>
      </c>
      <c r="T88" s="90">
        <f t="shared" si="12"/>
        <v>0.5844155844155844</v>
      </c>
      <c r="U88" s="87">
        <v>52081</v>
      </c>
      <c r="V88" s="88">
        <v>5640</v>
      </c>
      <c r="W88" s="169">
        <f>U88/V88</f>
        <v>9.234219858156028</v>
      </c>
      <c r="X88" s="157"/>
      <c r="Y88" s="112"/>
    </row>
    <row r="89" spans="1:25" s="107" customFormat="1" ht="18">
      <c r="A89" s="193">
        <v>85</v>
      </c>
      <c r="B89" s="194" t="s">
        <v>141</v>
      </c>
      <c r="C89" s="190">
        <v>39472</v>
      </c>
      <c r="D89" s="85" t="s">
        <v>142</v>
      </c>
      <c r="E89" s="85" t="s">
        <v>142</v>
      </c>
      <c r="F89" s="86">
        <v>59</v>
      </c>
      <c r="G89" s="86">
        <v>2</v>
      </c>
      <c r="H89" s="86">
        <v>12</v>
      </c>
      <c r="I89" s="87">
        <v>13</v>
      </c>
      <c r="J89" s="88">
        <v>2</v>
      </c>
      <c r="K89" s="87">
        <v>56</v>
      </c>
      <c r="L89" s="88">
        <v>9</v>
      </c>
      <c r="M89" s="87">
        <v>33</v>
      </c>
      <c r="N89" s="88">
        <v>5</v>
      </c>
      <c r="O89" s="183">
        <f>I89+K89+M89</f>
        <v>102</v>
      </c>
      <c r="P89" s="184">
        <f>J89+L89+N89</f>
        <v>16</v>
      </c>
      <c r="Q89" s="88">
        <f>+P89/G89</f>
        <v>8</v>
      </c>
      <c r="R89" s="89">
        <f>+O89/P89</f>
        <v>6.375</v>
      </c>
      <c r="S89" s="87">
        <v>3960</v>
      </c>
      <c r="T89" s="90">
        <f t="shared" si="12"/>
        <v>-0.9742424242424242</v>
      </c>
      <c r="U89" s="87">
        <v>782054</v>
      </c>
      <c r="V89" s="88">
        <v>99083</v>
      </c>
      <c r="W89" s="169">
        <f>U89/V89</f>
        <v>7.8929180585973375</v>
      </c>
      <c r="X89" s="157"/>
      <c r="Y89" s="112"/>
    </row>
    <row r="90" spans="1:25" s="107" customFormat="1" ht="18">
      <c r="A90" s="193">
        <v>86</v>
      </c>
      <c r="B90" s="194" t="s">
        <v>137</v>
      </c>
      <c r="C90" s="190">
        <v>39472</v>
      </c>
      <c r="D90" s="85" t="s">
        <v>126</v>
      </c>
      <c r="E90" s="85" t="s">
        <v>127</v>
      </c>
      <c r="F90" s="86">
        <v>111</v>
      </c>
      <c r="G90" s="86">
        <v>1</v>
      </c>
      <c r="H90" s="86">
        <v>12</v>
      </c>
      <c r="I90" s="87">
        <v>0</v>
      </c>
      <c r="J90" s="88">
        <v>0</v>
      </c>
      <c r="K90" s="87">
        <v>60</v>
      </c>
      <c r="L90" s="88">
        <v>11</v>
      </c>
      <c r="M90" s="87">
        <v>21</v>
      </c>
      <c r="N90" s="88">
        <v>4</v>
      </c>
      <c r="O90" s="183">
        <f>+I90+K90+M90</f>
        <v>81</v>
      </c>
      <c r="P90" s="184">
        <f>+J90+L90+N90</f>
        <v>15</v>
      </c>
      <c r="Q90" s="88">
        <f>IF(O90&lt;&gt;0,P90/G90,"")</f>
        <v>15</v>
      </c>
      <c r="R90" s="89">
        <f>IF(O90&lt;&gt;0,O90/P90,"")</f>
        <v>5.4</v>
      </c>
      <c r="S90" s="87">
        <v>1868</v>
      </c>
      <c r="T90" s="90">
        <f t="shared" si="12"/>
        <v>-0.9566381156316917</v>
      </c>
      <c r="U90" s="87">
        <v>3317760</v>
      </c>
      <c r="V90" s="88">
        <v>411384</v>
      </c>
      <c r="W90" s="169">
        <f>U90/V90</f>
        <v>8.064873694650254</v>
      </c>
      <c r="X90" s="157"/>
      <c r="Y90" s="112"/>
    </row>
    <row r="91" spans="1:25" s="107" customFormat="1" ht="18">
      <c r="A91" s="193">
        <v>87</v>
      </c>
      <c r="B91" s="194" t="s">
        <v>171</v>
      </c>
      <c r="C91" s="190">
        <v>39283</v>
      </c>
      <c r="D91" s="85" t="s">
        <v>113</v>
      </c>
      <c r="E91" s="85" t="s">
        <v>172</v>
      </c>
      <c r="F91" s="86">
        <v>27</v>
      </c>
      <c r="G91" s="86">
        <v>1</v>
      </c>
      <c r="H91" s="86">
        <v>17</v>
      </c>
      <c r="I91" s="87">
        <v>0</v>
      </c>
      <c r="J91" s="88">
        <v>0</v>
      </c>
      <c r="K91" s="87">
        <v>12</v>
      </c>
      <c r="L91" s="88">
        <v>3</v>
      </c>
      <c r="M91" s="87">
        <v>40</v>
      </c>
      <c r="N91" s="88">
        <v>10</v>
      </c>
      <c r="O91" s="183">
        <f>I91+K91+M91</f>
        <v>52</v>
      </c>
      <c r="P91" s="184">
        <f>J91+L91+N91</f>
        <v>13</v>
      </c>
      <c r="Q91" s="88">
        <f>P91/G91</f>
        <v>13</v>
      </c>
      <c r="R91" s="89">
        <f>O91/P91</f>
        <v>4</v>
      </c>
      <c r="S91" s="87"/>
      <c r="T91" s="90">
        <f t="shared" si="12"/>
      </c>
      <c r="U91" s="87">
        <v>197351</v>
      </c>
      <c r="V91" s="88">
        <v>27822</v>
      </c>
      <c r="W91" s="169">
        <f>+U91/V91</f>
        <v>7.093343397311481</v>
      </c>
      <c r="X91" s="157"/>
      <c r="Y91" s="112"/>
    </row>
    <row r="92" spans="1:25" s="107" customFormat="1" ht="18">
      <c r="A92" s="193">
        <v>88</v>
      </c>
      <c r="B92" s="194" t="s">
        <v>114</v>
      </c>
      <c r="C92" s="190">
        <v>39437</v>
      </c>
      <c r="D92" s="85" t="s">
        <v>126</v>
      </c>
      <c r="E92" s="85" t="s">
        <v>115</v>
      </c>
      <c r="F92" s="86">
        <v>49</v>
      </c>
      <c r="G92" s="86">
        <v>1</v>
      </c>
      <c r="H92" s="86">
        <v>15</v>
      </c>
      <c r="I92" s="87">
        <v>0</v>
      </c>
      <c r="J92" s="88">
        <v>0</v>
      </c>
      <c r="K92" s="87">
        <v>18</v>
      </c>
      <c r="L92" s="88">
        <v>3</v>
      </c>
      <c r="M92" s="87">
        <v>32</v>
      </c>
      <c r="N92" s="88">
        <v>5</v>
      </c>
      <c r="O92" s="183">
        <f>+I92+K92+M92</f>
        <v>50</v>
      </c>
      <c r="P92" s="184">
        <f>+J92+L92+N92</f>
        <v>8</v>
      </c>
      <c r="Q92" s="88">
        <f>IF(O92&lt;&gt;0,P92/G92,"")</f>
        <v>8</v>
      </c>
      <c r="R92" s="89">
        <f>IF(O92&lt;&gt;0,O92/P92,"")</f>
        <v>6.25</v>
      </c>
      <c r="S92" s="87">
        <v>656</v>
      </c>
      <c r="T92" s="90">
        <f t="shared" si="12"/>
        <v>-0.9237804878048781</v>
      </c>
      <c r="U92" s="87">
        <v>463011</v>
      </c>
      <c r="V92" s="88">
        <v>50274</v>
      </c>
      <c r="W92" s="169">
        <f>U92/V92</f>
        <v>9.209750566893424</v>
      </c>
      <c r="X92" s="157"/>
      <c r="Y92" s="112"/>
    </row>
    <row r="93" spans="1:25" s="107" customFormat="1" ht="18">
      <c r="A93" s="193">
        <v>89</v>
      </c>
      <c r="B93" s="194" t="s">
        <v>27</v>
      </c>
      <c r="C93" s="190">
        <v>39444</v>
      </c>
      <c r="D93" s="85" t="s">
        <v>52</v>
      </c>
      <c r="E93" s="85" t="s">
        <v>52</v>
      </c>
      <c r="F93" s="86">
        <v>14</v>
      </c>
      <c r="G93" s="86">
        <v>1</v>
      </c>
      <c r="H93" s="86">
        <v>15</v>
      </c>
      <c r="I93" s="87">
        <v>0</v>
      </c>
      <c r="J93" s="88">
        <v>0</v>
      </c>
      <c r="K93" s="87">
        <v>13</v>
      </c>
      <c r="L93" s="88">
        <v>2</v>
      </c>
      <c r="M93" s="87">
        <v>32</v>
      </c>
      <c r="N93" s="88">
        <v>5</v>
      </c>
      <c r="O93" s="183">
        <f>+I93+K93+M93</f>
        <v>45</v>
      </c>
      <c r="P93" s="184">
        <f>+J93+L93+N93</f>
        <v>7</v>
      </c>
      <c r="Q93" s="88">
        <f>+P93/G93</f>
        <v>7</v>
      </c>
      <c r="R93" s="89">
        <f>+O93/P93</f>
        <v>6.428571428571429</v>
      </c>
      <c r="S93" s="87">
        <v>255</v>
      </c>
      <c r="T93" s="90">
        <f t="shared" si="12"/>
        <v>-0.8235294117647058</v>
      </c>
      <c r="U93" s="87">
        <v>238932</v>
      </c>
      <c r="V93" s="88">
        <v>24104</v>
      </c>
      <c r="W93" s="169">
        <f>U93/V93</f>
        <v>9.912545635579157</v>
      </c>
      <c r="X93" s="157"/>
      <c r="Y93" s="112"/>
    </row>
    <row r="94" spans="1:25" s="107" customFormat="1" ht="18">
      <c r="A94" s="193">
        <v>90</v>
      </c>
      <c r="B94" s="194" t="s">
        <v>10</v>
      </c>
      <c r="C94" s="190">
        <v>39430</v>
      </c>
      <c r="D94" s="85" t="s">
        <v>61</v>
      </c>
      <c r="E94" s="85" t="s">
        <v>11</v>
      </c>
      <c r="F94" s="86">
        <v>242</v>
      </c>
      <c r="G94" s="86">
        <v>1</v>
      </c>
      <c r="H94" s="86">
        <v>18</v>
      </c>
      <c r="I94" s="87">
        <v>0</v>
      </c>
      <c r="J94" s="88">
        <v>0</v>
      </c>
      <c r="K94" s="87">
        <v>15</v>
      </c>
      <c r="L94" s="88">
        <v>3</v>
      </c>
      <c r="M94" s="87">
        <v>18</v>
      </c>
      <c r="N94" s="88">
        <v>3</v>
      </c>
      <c r="O94" s="183">
        <f>+M94+K94+I94</f>
        <v>33</v>
      </c>
      <c r="P94" s="184">
        <f>+N94+L94+J94</f>
        <v>6</v>
      </c>
      <c r="Q94" s="88">
        <f>+P94/G94</f>
        <v>6</v>
      </c>
      <c r="R94" s="89">
        <f>+O94/P94</f>
        <v>5.5</v>
      </c>
      <c r="S94" s="87">
        <v>180</v>
      </c>
      <c r="T94" s="90">
        <f t="shared" si="12"/>
        <v>-0.8166666666666667</v>
      </c>
      <c r="U94" s="87">
        <v>15280737</v>
      </c>
      <c r="V94" s="88">
        <v>1984815</v>
      </c>
      <c r="W94" s="169">
        <f>+U94/V94</f>
        <v>7.698821804551054</v>
      </c>
      <c r="X94" s="157"/>
      <c r="Y94" s="112"/>
    </row>
    <row r="95" spans="1:25" s="107" customFormat="1" ht="18.75" thickBot="1">
      <c r="A95" s="72">
        <v>91</v>
      </c>
      <c r="B95" s="195" t="s">
        <v>173</v>
      </c>
      <c r="C95" s="147">
        <v>39423</v>
      </c>
      <c r="D95" s="148" t="s">
        <v>52</v>
      </c>
      <c r="E95" s="148" t="s">
        <v>52</v>
      </c>
      <c r="F95" s="149">
        <v>1</v>
      </c>
      <c r="G95" s="149">
        <v>1</v>
      </c>
      <c r="H95" s="149">
        <v>19</v>
      </c>
      <c r="I95" s="150">
        <v>0</v>
      </c>
      <c r="J95" s="151">
        <v>0</v>
      </c>
      <c r="K95" s="150">
        <v>10</v>
      </c>
      <c r="L95" s="151">
        <v>2</v>
      </c>
      <c r="M95" s="150">
        <v>0</v>
      </c>
      <c r="N95" s="151">
        <v>0</v>
      </c>
      <c r="O95" s="185">
        <f>+I95+K95+M95</f>
        <v>10</v>
      </c>
      <c r="P95" s="186">
        <f>+J95+L95+N95</f>
        <v>2</v>
      </c>
      <c r="Q95" s="151">
        <f>+P95/G95</f>
        <v>2</v>
      </c>
      <c r="R95" s="152">
        <f>+O95/P95</f>
        <v>5</v>
      </c>
      <c r="S95" s="150">
        <v>95</v>
      </c>
      <c r="T95" s="153">
        <f t="shared" si="12"/>
        <v>-0.8947368421052632</v>
      </c>
      <c r="U95" s="150">
        <v>26922</v>
      </c>
      <c r="V95" s="151">
        <v>2440</v>
      </c>
      <c r="W95" s="171">
        <f>U95/V95</f>
        <v>11.033606557377048</v>
      </c>
      <c r="X95" s="157"/>
      <c r="Y95" s="112"/>
    </row>
    <row r="96" spans="1:28" s="113" customFormat="1" ht="15">
      <c r="A96" s="61"/>
      <c r="B96" s="198" t="s">
        <v>16</v>
      </c>
      <c r="C96" s="199"/>
      <c r="D96" s="200"/>
      <c r="E96" s="200"/>
      <c r="F96" s="77">
        <f>SUM(F5:F95)</f>
        <v>5087</v>
      </c>
      <c r="G96" s="77">
        <f>SUM(G5:G95)</f>
        <v>1673</v>
      </c>
      <c r="H96" s="78"/>
      <c r="I96" s="79"/>
      <c r="J96" s="80"/>
      <c r="K96" s="79"/>
      <c r="L96" s="80"/>
      <c r="M96" s="79"/>
      <c r="N96" s="80"/>
      <c r="O96" s="79">
        <f>SUM(O5:O95)</f>
        <v>1556217.0199999998</v>
      </c>
      <c r="P96" s="80">
        <f>SUM(P5:P95)</f>
        <v>206418</v>
      </c>
      <c r="Q96" s="80">
        <f>O96/G96</f>
        <v>930.1954692169753</v>
      </c>
      <c r="R96" s="81">
        <f>O96/P96</f>
        <v>7.539153659080118</v>
      </c>
      <c r="S96" s="79"/>
      <c r="T96" s="82"/>
      <c r="U96" s="79"/>
      <c r="V96" s="80"/>
      <c r="W96" s="81"/>
      <c r="AB96" s="113" t="s">
        <v>44</v>
      </c>
    </row>
    <row r="97" spans="1:24" s="117" customFormat="1" ht="18">
      <c r="A97" s="114"/>
      <c r="B97" s="115"/>
      <c r="C97" s="116"/>
      <c r="F97" s="118"/>
      <c r="G97" s="119"/>
      <c r="H97" s="120"/>
      <c r="I97" s="121"/>
      <c r="J97" s="122"/>
      <c r="K97" s="121"/>
      <c r="L97" s="122"/>
      <c r="M97" s="121"/>
      <c r="N97" s="122"/>
      <c r="O97" s="121"/>
      <c r="P97" s="122"/>
      <c r="Q97" s="122"/>
      <c r="R97" s="123"/>
      <c r="S97" s="124"/>
      <c r="T97" s="125"/>
      <c r="U97" s="124"/>
      <c r="V97" s="122"/>
      <c r="W97" s="123"/>
      <c r="X97" s="126"/>
    </row>
    <row r="98" spans="4:23" ht="18">
      <c r="D98" s="196"/>
      <c r="E98" s="197"/>
      <c r="F98" s="197"/>
      <c r="G98" s="197"/>
      <c r="S98" s="204" t="s">
        <v>45</v>
      </c>
      <c r="T98" s="204"/>
      <c r="U98" s="204"/>
      <c r="V98" s="204"/>
      <c r="W98" s="204"/>
    </row>
    <row r="99" spans="4:23" ht="18">
      <c r="D99" s="136"/>
      <c r="E99" s="137"/>
      <c r="F99" s="138"/>
      <c r="G99" s="138"/>
      <c r="S99" s="204"/>
      <c r="T99" s="204"/>
      <c r="U99" s="204"/>
      <c r="V99" s="204"/>
      <c r="W99" s="204"/>
    </row>
    <row r="100" spans="19:23" ht="18">
      <c r="S100" s="204"/>
      <c r="T100" s="204"/>
      <c r="U100" s="204"/>
      <c r="V100" s="204"/>
      <c r="W100" s="204"/>
    </row>
    <row r="101" spans="16:23" ht="18">
      <c r="P101" s="201" t="s">
        <v>13</v>
      </c>
      <c r="Q101" s="202"/>
      <c r="R101" s="202"/>
      <c r="S101" s="202"/>
      <c r="T101" s="202"/>
      <c r="U101" s="202"/>
      <c r="V101" s="202"/>
      <c r="W101" s="202"/>
    </row>
    <row r="102" spans="16:23" ht="18">
      <c r="P102" s="202"/>
      <c r="Q102" s="202"/>
      <c r="R102" s="202"/>
      <c r="S102" s="202"/>
      <c r="T102" s="202"/>
      <c r="U102" s="202"/>
      <c r="V102" s="202"/>
      <c r="W102" s="202"/>
    </row>
    <row r="103" spans="16:23" ht="18">
      <c r="P103" s="202"/>
      <c r="Q103" s="202"/>
      <c r="R103" s="202"/>
      <c r="S103" s="202"/>
      <c r="T103" s="202"/>
      <c r="U103" s="202"/>
      <c r="V103" s="202"/>
      <c r="W103" s="202"/>
    </row>
    <row r="104" spans="16:23" ht="18">
      <c r="P104" s="202"/>
      <c r="Q104" s="202"/>
      <c r="R104" s="202"/>
      <c r="S104" s="202"/>
      <c r="T104" s="202"/>
      <c r="U104" s="202"/>
      <c r="V104" s="202"/>
      <c r="W104" s="202"/>
    </row>
    <row r="105" spans="16:23" ht="18">
      <c r="P105" s="202"/>
      <c r="Q105" s="202"/>
      <c r="R105" s="202"/>
      <c r="S105" s="202"/>
      <c r="T105" s="202"/>
      <c r="U105" s="202"/>
      <c r="V105" s="202"/>
      <c r="W105" s="202"/>
    </row>
    <row r="106" spans="16:23" ht="18">
      <c r="P106" s="202"/>
      <c r="Q106" s="202"/>
      <c r="R106" s="202"/>
      <c r="S106" s="202"/>
      <c r="T106" s="202"/>
      <c r="U106" s="202"/>
      <c r="V106" s="202"/>
      <c r="W106" s="202"/>
    </row>
    <row r="107" spans="16:23" ht="18">
      <c r="P107" s="203" t="s">
        <v>14</v>
      </c>
      <c r="Q107" s="202"/>
      <c r="R107" s="202"/>
      <c r="S107" s="202"/>
      <c r="T107" s="202"/>
      <c r="U107" s="202"/>
      <c r="V107" s="202"/>
      <c r="W107" s="202"/>
    </row>
    <row r="108" spans="16:23" ht="18">
      <c r="P108" s="202"/>
      <c r="Q108" s="202"/>
      <c r="R108" s="202"/>
      <c r="S108" s="202"/>
      <c r="T108" s="202"/>
      <c r="U108" s="202"/>
      <c r="V108" s="202"/>
      <c r="W108" s="202"/>
    </row>
    <row r="109" spans="16:23" ht="18">
      <c r="P109" s="202"/>
      <c r="Q109" s="202"/>
      <c r="R109" s="202"/>
      <c r="S109" s="202"/>
      <c r="T109" s="202"/>
      <c r="U109" s="202"/>
      <c r="V109" s="202"/>
      <c r="W109" s="202"/>
    </row>
    <row r="110" spans="16:23" ht="18">
      <c r="P110" s="202"/>
      <c r="Q110" s="202"/>
      <c r="R110" s="202"/>
      <c r="S110" s="202"/>
      <c r="T110" s="202"/>
      <c r="U110" s="202"/>
      <c r="V110" s="202"/>
      <c r="W110" s="202"/>
    </row>
    <row r="111" spans="16:23" ht="18">
      <c r="P111" s="202"/>
      <c r="Q111" s="202"/>
      <c r="R111" s="202"/>
      <c r="S111" s="202"/>
      <c r="T111" s="202"/>
      <c r="U111" s="202"/>
      <c r="V111" s="202"/>
      <c r="W111" s="202"/>
    </row>
    <row r="112" spans="16:23" ht="18">
      <c r="P112" s="202"/>
      <c r="Q112" s="202"/>
      <c r="R112" s="202"/>
      <c r="S112" s="202"/>
      <c r="T112" s="202"/>
      <c r="U112" s="202"/>
      <c r="V112" s="202"/>
      <c r="W112" s="202"/>
    </row>
    <row r="113" spans="16:23" ht="18">
      <c r="P113" s="202"/>
      <c r="Q113" s="202"/>
      <c r="R113" s="202"/>
      <c r="S113" s="202"/>
      <c r="T113" s="202"/>
      <c r="U113" s="202"/>
      <c r="V113" s="202"/>
      <c r="W113" s="202"/>
    </row>
  </sheetData>
  <sheetProtection/>
  <mergeCells count="19">
    <mergeCell ref="U3:W3"/>
    <mergeCell ref="B3:B4"/>
    <mergeCell ref="C3:C4"/>
    <mergeCell ref="E3:E4"/>
    <mergeCell ref="H3:H4"/>
    <mergeCell ref="D3:D4"/>
    <mergeCell ref="M3:N3"/>
    <mergeCell ref="K3:L3"/>
    <mergeCell ref="O3:R3"/>
    <mergeCell ref="D98:G98"/>
    <mergeCell ref="B96:E96"/>
    <mergeCell ref="P101:W106"/>
    <mergeCell ref="P107:W113"/>
    <mergeCell ref="S98:W100"/>
    <mergeCell ref="A2:W2"/>
    <mergeCell ref="S3:T3"/>
    <mergeCell ref="F3:F4"/>
    <mergeCell ref="I3:J3"/>
    <mergeCell ref="G3:G4"/>
  </mergeCells>
  <printOptions/>
  <pageMargins left="0.3" right="0.13" top="1" bottom="1" header="0.5" footer="0.5"/>
  <pageSetup orientation="portrait" paperSize="9" scale="35"/>
  <ignoredErrors>
    <ignoredError sqref="X6:X7 X60:X61 X20 X37:X47" unlockedFormula="1"/>
    <ignoredError sqref="X19 X48 X9:X12 X49:X50 X8" formula="1" unlockedFormula="1"/>
    <ignoredError sqref="O18:P35 Q18:T35 U12:W35 Q12:T17 O45:W66 Q43:R43 W40 P84:W92 Q68:R68 O73 O75 P69:W83 O84:O94 W94 P94"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PageLayoutView="0" workbookViewId="0" topLeftCell="A1">
      <selection activeCell="B3" sqref="B3:B4"/>
    </sheetView>
  </sheetViews>
  <sheetFormatPr defaultColWidth="39.8515625" defaultRowHeight="12.75"/>
  <cols>
    <col min="1" max="1" width="2.7109375" style="30" bestFit="1" customWidth="1"/>
    <col min="2" max="2" width="35.421875" style="3" bestFit="1" customWidth="1"/>
    <col min="3" max="3" width="9.421875" style="5" customWidth="1"/>
    <col min="4" max="4" width="14.140625" style="3" customWidth="1"/>
    <col min="5" max="5" width="18.140625" style="4" hidden="1" customWidth="1"/>
    <col min="6" max="6" width="6.28125" style="5" hidden="1" customWidth="1"/>
    <col min="7" max="7" width="8.421875" style="5" bestFit="1" customWidth="1"/>
    <col min="8" max="8" width="11.851562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421875" style="14" bestFit="1" customWidth="1"/>
    <col min="16" max="16" width="11.1406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4.28125" style="12" bestFit="1" customWidth="1"/>
    <col min="22" max="22" width="11.00390625" style="13" bestFit="1" customWidth="1"/>
    <col min="23" max="23" width="7.2812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21" t="s">
        <v>15</v>
      </c>
      <c r="B2" s="222"/>
      <c r="C2" s="222"/>
      <c r="D2" s="222"/>
      <c r="E2" s="222"/>
      <c r="F2" s="222"/>
      <c r="G2" s="222"/>
      <c r="H2" s="222"/>
      <c r="I2" s="222"/>
      <c r="J2" s="222"/>
      <c r="K2" s="222"/>
      <c r="L2" s="222"/>
      <c r="M2" s="222"/>
      <c r="N2" s="222"/>
      <c r="O2" s="222"/>
      <c r="P2" s="222"/>
      <c r="Q2" s="222"/>
      <c r="R2" s="222"/>
      <c r="S2" s="222"/>
      <c r="T2" s="222"/>
      <c r="U2" s="222"/>
      <c r="V2" s="222"/>
      <c r="W2" s="222"/>
    </row>
    <row r="3" spans="1:23" s="29" customFormat="1" ht="16.5" customHeight="1">
      <c r="A3" s="31"/>
      <c r="B3" s="223" t="s">
        <v>40</v>
      </c>
      <c r="C3" s="225" t="s">
        <v>129</v>
      </c>
      <c r="D3" s="218" t="s">
        <v>120</v>
      </c>
      <c r="E3" s="218" t="s">
        <v>46</v>
      </c>
      <c r="F3" s="218" t="s">
        <v>130</v>
      </c>
      <c r="G3" s="218" t="s">
        <v>131</v>
      </c>
      <c r="H3" s="218" t="s">
        <v>132</v>
      </c>
      <c r="I3" s="217" t="s">
        <v>121</v>
      </c>
      <c r="J3" s="217"/>
      <c r="K3" s="217" t="s">
        <v>122</v>
      </c>
      <c r="L3" s="217"/>
      <c r="M3" s="217" t="s">
        <v>123</v>
      </c>
      <c r="N3" s="217"/>
      <c r="O3" s="229" t="s">
        <v>133</v>
      </c>
      <c r="P3" s="229"/>
      <c r="Q3" s="229"/>
      <c r="R3" s="229"/>
      <c r="S3" s="217" t="s">
        <v>119</v>
      </c>
      <c r="T3" s="217"/>
      <c r="U3" s="229" t="s">
        <v>41</v>
      </c>
      <c r="V3" s="229"/>
      <c r="W3" s="230"/>
    </row>
    <row r="4" spans="1:23" s="29" customFormat="1" ht="37.5" customHeight="1" thickBot="1">
      <c r="A4" s="55"/>
      <c r="B4" s="224"/>
      <c r="C4" s="226"/>
      <c r="D4" s="219"/>
      <c r="E4" s="219"/>
      <c r="F4" s="220"/>
      <c r="G4" s="220"/>
      <c r="H4" s="220"/>
      <c r="I4" s="62" t="s">
        <v>128</v>
      </c>
      <c r="J4" s="58" t="s">
        <v>125</v>
      </c>
      <c r="K4" s="62" t="s">
        <v>128</v>
      </c>
      <c r="L4" s="58" t="s">
        <v>125</v>
      </c>
      <c r="M4" s="62" t="s">
        <v>128</v>
      </c>
      <c r="N4" s="58" t="s">
        <v>125</v>
      </c>
      <c r="O4" s="63" t="s">
        <v>128</v>
      </c>
      <c r="P4" s="64" t="s">
        <v>125</v>
      </c>
      <c r="Q4" s="64" t="s">
        <v>42</v>
      </c>
      <c r="R4" s="57" t="s">
        <v>43</v>
      </c>
      <c r="S4" s="62" t="s">
        <v>128</v>
      </c>
      <c r="T4" s="56" t="s">
        <v>124</v>
      </c>
      <c r="U4" s="62" t="s">
        <v>128</v>
      </c>
      <c r="V4" s="58" t="s">
        <v>125</v>
      </c>
      <c r="W4" s="59" t="s">
        <v>43</v>
      </c>
    </row>
    <row r="5" spans="1:24" s="6" customFormat="1" ht="15.75" customHeight="1">
      <c r="A5" s="66">
        <v>1</v>
      </c>
      <c r="B5" s="159" t="s">
        <v>29</v>
      </c>
      <c r="C5" s="160">
        <v>39542</v>
      </c>
      <c r="D5" s="161" t="s">
        <v>126</v>
      </c>
      <c r="E5" s="161" t="s">
        <v>30</v>
      </c>
      <c r="F5" s="162">
        <v>73</v>
      </c>
      <c r="G5" s="162">
        <v>73</v>
      </c>
      <c r="H5" s="162">
        <v>2</v>
      </c>
      <c r="I5" s="163">
        <v>48007</v>
      </c>
      <c r="J5" s="164">
        <v>4653</v>
      </c>
      <c r="K5" s="163">
        <v>68376</v>
      </c>
      <c r="L5" s="164">
        <v>6730</v>
      </c>
      <c r="M5" s="163">
        <v>61046</v>
      </c>
      <c r="N5" s="164">
        <v>6031</v>
      </c>
      <c r="O5" s="181">
        <f>+I5+K5+M5</f>
        <v>177429</v>
      </c>
      <c r="P5" s="182">
        <f>+J5+L5+N5</f>
        <v>17414</v>
      </c>
      <c r="Q5" s="164">
        <f>IF(O5&lt;&gt;0,P5/G5,"")</f>
        <v>238.54794520547946</v>
      </c>
      <c r="R5" s="165">
        <f>IF(O5&lt;&gt;0,O5/P5,"")</f>
        <v>10.188871023314574</v>
      </c>
      <c r="S5" s="163">
        <v>392934</v>
      </c>
      <c r="T5" s="166">
        <f aca="true" t="shared" si="0" ref="T5:T24">IF(S5&lt;&gt;0,-(S5-O5)/S5,"")</f>
        <v>-0.5484508848814305</v>
      </c>
      <c r="U5" s="163">
        <v>808228</v>
      </c>
      <c r="V5" s="164">
        <v>86887</v>
      </c>
      <c r="W5" s="167">
        <f>U5/V5</f>
        <v>9.302058996167435</v>
      </c>
      <c r="X5" s="29"/>
    </row>
    <row r="6" spans="1:24" s="6" customFormat="1" ht="16.5" customHeight="1">
      <c r="A6" s="66">
        <v>2</v>
      </c>
      <c r="B6" s="168" t="s">
        <v>57</v>
      </c>
      <c r="C6" s="84">
        <v>39500</v>
      </c>
      <c r="D6" s="85" t="s">
        <v>135</v>
      </c>
      <c r="E6" s="85" t="s">
        <v>31</v>
      </c>
      <c r="F6" s="86">
        <v>230</v>
      </c>
      <c r="G6" s="86">
        <v>147</v>
      </c>
      <c r="H6" s="86">
        <v>8</v>
      </c>
      <c r="I6" s="87">
        <v>30618</v>
      </c>
      <c r="J6" s="88">
        <v>6127</v>
      </c>
      <c r="K6" s="87">
        <v>60738</v>
      </c>
      <c r="L6" s="88">
        <v>11779</v>
      </c>
      <c r="M6" s="87">
        <v>72885.5</v>
      </c>
      <c r="N6" s="88">
        <v>13868</v>
      </c>
      <c r="O6" s="183">
        <f>I6+K6+M6</f>
        <v>164241.5</v>
      </c>
      <c r="P6" s="184">
        <f>J6+L6+N6</f>
        <v>31774</v>
      </c>
      <c r="Q6" s="88">
        <f>+P6/G6</f>
        <v>216.14965986394557</v>
      </c>
      <c r="R6" s="89">
        <f>+O6/P6</f>
        <v>5.169053314030339</v>
      </c>
      <c r="S6" s="87">
        <v>348315</v>
      </c>
      <c r="T6" s="90">
        <f t="shared" si="0"/>
        <v>-0.5284684839871955</v>
      </c>
      <c r="U6" s="87">
        <v>29441670</v>
      </c>
      <c r="V6" s="88">
        <v>4076476</v>
      </c>
      <c r="W6" s="169">
        <f>U6/V6</f>
        <v>7.222333701952373</v>
      </c>
      <c r="X6" s="29"/>
    </row>
    <row r="7" spans="1:24" s="6" customFormat="1" ht="15.75" customHeight="1" thickBot="1">
      <c r="A7" s="76">
        <v>3</v>
      </c>
      <c r="B7" s="170" t="s">
        <v>149</v>
      </c>
      <c r="C7" s="147">
        <v>39549</v>
      </c>
      <c r="D7" s="148" t="s">
        <v>135</v>
      </c>
      <c r="E7" s="148" t="s">
        <v>77</v>
      </c>
      <c r="F7" s="149">
        <v>56</v>
      </c>
      <c r="G7" s="149">
        <v>56</v>
      </c>
      <c r="H7" s="149">
        <v>1</v>
      </c>
      <c r="I7" s="150">
        <v>35020</v>
      </c>
      <c r="J7" s="151">
        <v>3762</v>
      </c>
      <c r="K7" s="150">
        <v>61794.5</v>
      </c>
      <c r="L7" s="151">
        <v>6518</v>
      </c>
      <c r="M7" s="150">
        <v>66504.5</v>
      </c>
      <c r="N7" s="151">
        <v>6905</v>
      </c>
      <c r="O7" s="185">
        <f>I7+K7+M7</f>
        <v>163319</v>
      </c>
      <c r="P7" s="186">
        <f>SUM(J7+L7+N7)</f>
        <v>17185</v>
      </c>
      <c r="Q7" s="151">
        <f>+P7/G7</f>
        <v>306.875</v>
      </c>
      <c r="R7" s="152">
        <f>+O7/P7</f>
        <v>9.503578702356707</v>
      </c>
      <c r="S7" s="150"/>
      <c r="T7" s="153">
        <f t="shared" si="0"/>
      </c>
      <c r="U7" s="150">
        <v>163319</v>
      </c>
      <c r="V7" s="151">
        <v>17185</v>
      </c>
      <c r="W7" s="171">
        <f>U7/V7</f>
        <v>9.503578702356707</v>
      </c>
      <c r="X7" s="7"/>
    </row>
    <row r="8" spans="1:25" s="9" customFormat="1" ht="15.75" customHeight="1">
      <c r="A8" s="75">
        <v>4</v>
      </c>
      <c r="B8" s="172" t="s">
        <v>150</v>
      </c>
      <c r="C8" s="140">
        <v>39549</v>
      </c>
      <c r="D8" s="141" t="s">
        <v>61</v>
      </c>
      <c r="E8" s="141" t="s">
        <v>63</v>
      </c>
      <c r="F8" s="142">
        <v>58</v>
      </c>
      <c r="G8" s="142">
        <v>58</v>
      </c>
      <c r="H8" s="142">
        <v>1</v>
      </c>
      <c r="I8" s="143">
        <v>34933</v>
      </c>
      <c r="J8" s="144">
        <v>3652</v>
      </c>
      <c r="K8" s="143">
        <v>57544</v>
      </c>
      <c r="L8" s="144">
        <v>5900</v>
      </c>
      <c r="M8" s="143">
        <v>63952</v>
      </c>
      <c r="N8" s="144">
        <v>6444</v>
      </c>
      <c r="O8" s="187">
        <f>+M8+K8+I8</f>
        <v>156429</v>
      </c>
      <c r="P8" s="188">
        <f>+N8+L8+J8</f>
        <v>15996</v>
      </c>
      <c r="Q8" s="144">
        <f>+P8/G8</f>
        <v>275.7931034482759</v>
      </c>
      <c r="R8" s="145">
        <f>+O8/P8</f>
        <v>9.779257314328582</v>
      </c>
      <c r="S8" s="143"/>
      <c r="T8" s="146">
        <f t="shared" si="0"/>
      </c>
      <c r="U8" s="143">
        <v>156429</v>
      </c>
      <c r="V8" s="144">
        <v>15996</v>
      </c>
      <c r="W8" s="173">
        <f>+U8/V8</f>
        <v>9.779257314328582</v>
      </c>
      <c r="X8" s="7"/>
      <c r="Y8" s="8"/>
    </row>
    <row r="9" spans="1:24" s="10" customFormat="1" ht="15.75" customHeight="1">
      <c r="A9" s="66">
        <v>5</v>
      </c>
      <c r="B9" s="168" t="s">
        <v>32</v>
      </c>
      <c r="C9" s="84">
        <v>39542</v>
      </c>
      <c r="D9" s="85" t="s">
        <v>61</v>
      </c>
      <c r="E9" s="85" t="s">
        <v>67</v>
      </c>
      <c r="F9" s="86">
        <v>59</v>
      </c>
      <c r="G9" s="86">
        <v>59</v>
      </c>
      <c r="H9" s="86">
        <v>2</v>
      </c>
      <c r="I9" s="87">
        <v>25999</v>
      </c>
      <c r="J9" s="88">
        <v>2459</v>
      </c>
      <c r="K9" s="87">
        <v>44087</v>
      </c>
      <c r="L9" s="88">
        <v>3695</v>
      </c>
      <c r="M9" s="87">
        <v>34882</v>
      </c>
      <c r="N9" s="88">
        <v>3389</v>
      </c>
      <c r="O9" s="183">
        <f>+M9+K9+I9</f>
        <v>104968</v>
      </c>
      <c r="P9" s="184">
        <f>+N9+L9+J9</f>
        <v>9543</v>
      </c>
      <c r="Q9" s="88">
        <f>+P9/G9</f>
        <v>161.74576271186442</v>
      </c>
      <c r="R9" s="89">
        <f>+O9/P9</f>
        <v>10.99947605574767</v>
      </c>
      <c r="S9" s="87">
        <v>178042</v>
      </c>
      <c r="T9" s="90">
        <f t="shared" si="0"/>
        <v>-0.4104312465598005</v>
      </c>
      <c r="U9" s="87">
        <v>381735</v>
      </c>
      <c r="V9" s="88">
        <v>39422</v>
      </c>
      <c r="W9" s="169">
        <f>+U9/V9</f>
        <v>9.683298665719649</v>
      </c>
      <c r="X9" s="7"/>
    </row>
    <row r="10" spans="1:24" s="10" customFormat="1" ht="15.75" customHeight="1">
      <c r="A10" s="66">
        <v>6</v>
      </c>
      <c r="B10" s="168">
        <v>120</v>
      </c>
      <c r="C10" s="84">
        <v>39493</v>
      </c>
      <c r="D10" s="85" t="s">
        <v>135</v>
      </c>
      <c r="E10" s="85" t="s">
        <v>53</v>
      </c>
      <c r="F10" s="86">
        <v>179</v>
      </c>
      <c r="G10" s="86">
        <v>110</v>
      </c>
      <c r="H10" s="86">
        <v>9</v>
      </c>
      <c r="I10" s="87">
        <v>29068</v>
      </c>
      <c r="J10" s="88">
        <v>9045</v>
      </c>
      <c r="K10" s="87">
        <v>18900.5</v>
      </c>
      <c r="L10" s="88">
        <v>4724</v>
      </c>
      <c r="M10" s="87">
        <v>18529.5</v>
      </c>
      <c r="N10" s="88">
        <v>4436</v>
      </c>
      <c r="O10" s="183">
        <f>SUM(I10+K10+M10)</f>
        <v>66498</v>
      </c>
      <c r="P10" s="184">
        <f>SUM(J10+L10+N10)</f>
        <v>18205</v>
      </c>
      <c r="Q10" s="88">
        <f>+P10/G10</f>
        <v>165.5</v>
      </c>
      <c r="R10" s="89">
        <f>+O10/P10</f>
        <v>3.652732765723702</v>
      </c>
      <c r="S10" s="87">
        <v>95593.5</v>
      </c>
      <c r="T10" s="90">
        <f t="shared" si="0"/>
        <v>-0.30436692871377236</v>
      </c>
      <c r="U10" s="87">
        <v>4332933</v>
      </c>
      <c r="V10" s="88">
        <v>824383</v>
      </c>
      <c r="W10" s="169">
        <f>U10/V10</f>
        <v>5.255970829092788</v>
      </c>
      <c r="X10" s="9"/>
    </row>
    <row r="11" spans="1:24" s="10" customFormat="1" ht="15.75" customHeight="1">
      <c r="A11" s="66">
        <v>7</v>
      </c>
      <c r="B11" s="168" t="s">
        <v>151</v>
      </c>
      <c r="C11" s="84">
        <v>39549</v>
      </c>
      <c r="D11" s="85" t="s">
        <v>126</v>
      </c>
      <c r="E11" s="85" t="s">
        <v>152</v>
      </c>
      <c r="F11" s="86">
        <v>44</v>
      </c>
      <c r="G11" s="86">
        <v>44</v>
      </c>
      <c r="H11" s="86">
        <v>1</v>
      </c>
      <c r="I11" s="87">
        <v>9926</v>
      </c>
      <c r="J11" s="88">
        <v>999</v>
      </c>
      <c r="K11" s="87">
        <v>19611</v>
      </c>
      <c r="L11" s="88">
        <v>1896</v>
      </c>
      <c r="M11" s="87">
        <v>25560</v>
      </c>
      <c r="N11" s="88">
        <v>1988</v>
      </c>
      <c r="O11" s="183">
        <f>+I11+K11+M11</f>
        <v>55097</v>
      </c>
      <c r="P11" s="184">
        <f>+J11+L11+N11</f>
        <v>4883</v>
      </c>
      <c r="Q11" s="88">
        <f>IF(O11&lt;&gt;0,P11/G11,"")</f>
        <v>110.97727272727273</v>
      </c>
      <c r="R11" s="89">
        <f>IF(O11&lt;&gt;0,O11/P11,"")</f>
        <v>11.283432316199058</v>
      </c>
      <c r="S11" s="87"/>
      <c r="T11" s="90">
        <f t="shared" si="0"/>
      </c>
      <c r="U11" s="87">
        <v>55097</v>
      </c>
      <c r="V11" s="88">
        <v>4883</v>
      </c>
      <c r="W11" s="169">
        <f>U11/V11</f>
        <v>11.283432316199058</v>
      </c>
      <c r="X11" s="8"/>
    </row>
    <row r="12" spans="1:25" s="10" customFormat="1" ht="15.75" customHeight="1">
      <c r="A12" s="66">
        <v>8</v>
      </c>
      <c r="B12" s="168" t="s">
        <v>89</v>
      </c>
      <c r="C12" s="84">
        <v>39521</v>
      </c>
      <c r="D12" s="85" t="s">
        <v>139</v>
      </c>
      <c r="E12" s="85" t="s">
        <v>90</v>
      </c>
      <c r="F12" s="86">
        <v>42</v>
      </c>
      <c r="G12" s="86">
        <v>42</v>
      </c>
      <c r="H12" s="86">
        <v>5</v>
      </c>
      <c r="I12" s="87">
        <v>12980</v>
      </c>
      <c r="J12" s="88">
        <v>1954</v>
      </c>
      <c r="K12" s="87">
        <v>20534</v>
      </c>
      <c r="L12" s="88">
        <v>3020</v>
      </c>
      <c r="M12" s="87">
        <v>20262</v>
      </c>
      <c r="N12" s="88">
        <v>2960</v>
      </c>
      <c r="O12" s="183">
        <f aca="true" t="shared" si="1" ref="O12:P15">I12+K12+M12</f>
        <v>53776</v>
      </c>
      <c r="P12" s="184">
        <f t="shared" si="1"/>
        <v>7934</v>
      </c>
      <c r="Q12" s="88">
        <f>P12/G12</f>
        <v>188.9047619047619</v>
      </c>
      <c r="R12" s="89">
        <f>O12/P12</f>
        <v>6.777917822031762</v>
      </c>
      <c r="S12" s="87">
        <v>85929</v>
      </c>
      <c r="T12" s="90">
        <f t="shared" si="0"/>
        <v>-0.374181009903525</v>
      </c>
      <c r="U12" s="87">
        <v>1333342</v>
      </c>
      <c r="V12" s="88">
        <v>149359</v>
      </c>
      <c r="W12" s="169">
        <f>U12/V12</f>
        <v>8.927095119811996</v>
      </c>
      <c r="X12" s="11"/>
      <c r="Y12" s="8"/>
    </row>
    <row r="13" spans="1:25" s="10" customFormat="1" ht="15.75" customHeight="1">
      <c r="A13" s="66">
        <v>9</v>
      </c>
      <c r="B13" s="168" t="s">
        <v>102</v>
      </c>
      <c r="C13" s="84">
        <v>39528</v>
      </c>
      <c r="D13" s="85" t="s">
        <v>18</v>
      </c>
      <c r="E13" s="85" t="s">
        <v>103</v>
      </c>
      <c r="F13" s="86">
        <v>37</v>
      </c>
      <c r="G13" s="86">
        <v>36</v>
      </c>
      <c r="H13" s="86">
        <v>4</v>
      </c>
      <c r="I13" s="87">
        <v>9062.5</v>
      </c>
      <c r="J13" s="88">
        <v>1259</v>
      </c>
      <c r="K13" s="87">
        <v>20666</v>
      </c>
      <c r="L13" s="88">
        <v>2693</v>
      </c>
      <c r="M13" s="87">
        <v>16694</v>
      </c>
      <c r="N13" s="88">
        <v>2189</v>
      </c>
      <c r="O13" s="183">
        <f t="shared" si="1"/>
        <v>46422.5</v>
      </c>
      <c r="P13" s="184">
        <f t="shared" si="1"/>
        <v>6141</v>
      </c>
      <c r="Q13" s="88">
        <f>IF(O13&lt;&gt;0,P13/G13,"")</f>
        <v>170.58333333333334</v>
      </c>
      <c r="R13" s="89">
        <f>IF(O13&lt;&gt;0,O13/P13,"")</f>
        <v>7.559436573847908</v>
      </c>
      <c r="S13" s="87">
        <v>85418.5</v>
      </c>
      <c r="T13" s="90">
        <f t="shared" si="0"/>
        <v>-0.4565287379197715</v>
      </c>
      <c r="U13" s="87">
        <f>731404.5</f>
        <v>731404.5</v>
      </c>
      <c r="V13" s="88">
        <f>86820</f>
        <v>86820</v>
      </c>
      <c r="W13" s="169">
        <f>IF(U13&lt;&gt;0,U13/V13,"")</f>
        <v>8.42437802349689</v>
      </c>
      <c r="X13" s="8"/>
      <c r="Y13" s="8"/>
    </row>
    <row r="14" spans="1:25" s="10" customFormat="1" ht="15.75" customHeight="1">
      <c r="A14" s="66">
        <v>10</v>
      </c>
      <c r="B14" s="168" t="s">
        <v>19</v>
      </c>
      <c r="C14" s="84">
        <v>39535</v>
      </c>
      <c r="D14" s="85" t="s">
        <v>135</v>
      </c>
      <c r="E14" s="85" t="s">
        <v>142</v>
      </c>
      <c r="F14" s="86">
        <v>66</v>
      </c>
      <c r="G14" s="86">
        <v>66</v>
      </c>
      <c r="H14" s="86">
        <v>3</v>
      </c>
      <c r="I14" s="87">
        <v>8279.5</v>
      </c>
      <c r="J14" s="88">
        <v>1047</v>
      </c>
      <c r="K14" s="87">
        <v>17332.5</v>
      </c>
      <c r="L14" s="88">
        <v>2224</v>
      </c>
      <c r="M14" s="87">
        <v>18757</v>
      </c>
      <c r="N14" s="88">
        <v>2428</v>
      </c>
      <c r="O14" s="183">
        <f t="shared" si="1"/>
        <v>44369</v>
      </c>
      <c r="P14" s="184">
        <f t="shared" si="1"/>
        <v>5699</v>
      </c>
      <c r="Q14" s="88">
        <f>+P14/G14</f>
        <v>86.34848484848484</v>
      </c>
      <c r="R14" s="89">
        <f>+O14/P14</f>
        <v>7.785400947534655</v>
      </c>
      <c r="S14" s="87">
        <v>121474</v>
      </c>
      <c r="T14" s="90">
        <f t="shared" si="0"/>
        <v>-0.6347448836788119</v>
      </c>
      <c r="U14" s="87">
        <v>584389.5</v>
      </c>
      <c r="V14" s="88">
        <v>71303</v>
      </c>
      <c r="W14" s="169">
        <f aca="true" t="shared" si="2" ref="W14:W24">U14/V14</f>
        <v>8.195861324207957</v>
      </c>
      <c r="X14" s="8"/>
      <c r="Y14" s="8"/>
    </row>
    <row r="15" spans="1:25" s="10" customFormat="1" ht="15.75" customHeight="1">
      <c r="A15" s="66">
        <v>11</v>
      </c>
      <c r="B15" s="168" t="s">
        <v>153</v>
      </c>
      <c r="C15" s="84">
        <v>39549</v>
      </c>
      <c r="D15" s="85" t="s">
        <v>139</v>
      </c>
      <c r="E15" s="85" t="s">
        <v>154</v>
      </c>
      <c r="F15" s="86">
        <v>30</v>
      </c>
      <c r="G15" s="86">
        <v>30</v>
      </c>
      <c r="H15" s="86">
        <v>1</v>
      </c>
      <c r="I15" s="87">
        <v>11120</v>
      </c>
      <c r="J15" s="88">
        <v>1025</v>
      </c>
      <c r="K15" s="87">
        <v>17996</v>
      </c>
      <c r="L15" s="88">
        <v>1720</v>
      </c>
      <c r="M15" s="87">
        <v>13111</v>
      </c>
      <c r="N15" s="88">
        <v>1281</v>
      </c>
      <c r="O15" s="183">
        <f t="shared" si="1"/>
        <v>42227</v>
      </c>
      <c r="P15" s="184">
        <f t="shared" si="1"/>
        <v>4026</v>
      </c>
      <c r="Q15" s="88">
        <f>P15/G15</f>
        <v>134.2</v>
      </c>
      <c r="R15" s="89">
        <f>O15/P15</f>
        <v>10.488574267262791</v>
      </c>
      <c r="S15" s="87"/>
      <c r="T15" s="90">
        <f t="shared" si="0"/>
      </c>
      <c r="U15" s="87">
        <f>O15</f>
        <v>42227</v>
      </c>
      <c r="V15" s="88">
        <f>P15</f>
        <v>4026</v>
      </c>
      <c r="W15" s="169">
        <f t="shared" si="2"/>
        <v>10.488574267262791</v>
      </c>
      <c r="X15" s="8"/>
      <c r="Y15" s="8"/>
    </row>
    <row r="16" spans="1:25" s="10" customFormat="1" ht="15.75" customHeight="1">
      <c r="A16" s="66">
        <v>12</v>
      </c>
      <c r="B16" s="168" t="s">
        <v>83</v>
      </c>
      <c r="C16" s="84">
        <v>39514</v>
      </c>
      <c r="D16" s="85" t="s">
        <v>126</v>
      </c>
      <c r="E16" s="85" t="s">
        <v>127</v>
      </c>
      <c r="F16" s="86">
        <v>129</v>
      </c>
      <c r="G16" s="86">
        <v>67</v>
      </c>
      <c r="H16" s="86">
        <v>6</v>
      </c>
      <c r="I16" s="87">
        <v>9418</v>
      </c>
      <c r="J16" s="88">
        <v>2065</v>
      </c>
      <c r="K16" s="87">
        <v>15470</v>
      </c>
      <c r="L16" s="88">
        <v>3100</v>
      </c>
      <c r="M16" s="87">
        <v>15118</v>
      </c>
      <c r="N16" s="88">
        <v>3060</v>
      </c>
      <c r="O16" s="183">
        <f>+I16+K16+M16</f>
        <v>40006</v>
      </c>
      <c r="P16" s="184">
        <f>+J16+L16+N16</f>
        <v>8225</v>
      </c>
      <c r="Q16" s="88">
        <f>IF(O16&lt;&gt;0,P16/G16,"")</f>
        <v>122.76119402985074</v>
      </c>
      <c r="R16" s="89">
        <f>IF(O16&lt;&gt;0,O16/P16,"")</f>
        <v>4.863951367781155</v>
      </c>
      <c r="S16" s="87">
        <v>62717</v>
      </c>
      <c r="T16" s="90">
        <f t="shared" si="0"/>
        <v>-0.36211872379099763</v>
      </c>
      <c r="U16" s="87">
        <v>3161163</v>
      </c>
      <c r="V16" s="88">
        <v>415056</v>
      </c>
      <c r="W16" s="169">
        <f t="shared" si="2"/>
        <v>7.616232508384411</v>
      </c>
      <c r="X16" s="8"/>
      <c r="Y16" s="8"/>
    </row>
    <row r="17" spans="1:25" s="10" customFormat="1" ht="15.75" customHeight="1">
      <c r="A17" s="66">
        <v>13</v>
      </c>
      <c r="B17" s="168" t="s">
        <v>155</v>
      </c>
      <c r="C17" s="84">
        <v>39542</v>
      </c>
      <c r="D17" s="85" t="s">
        <v>52</v>
      </c>
      <c r="E17" s="85" t="s">
        <v>17</v>
      </c>
      <c r="F17" s="86">
        <v>25</v>
      </c>
      <c r="G17" s="86">
        <v>25</v>
      </c>
      <c r="H17" s="86">
        <v>2</v>
      </c>
      <c r="I17" s="87">
        <v>3796</v>
      </c>
      <c r="J17" s="88">
        <v>346</v>
      </c>
      <c r="K17" s="87">
        <v>15960</v>
      </c>
      <c r="L17" s="88">
        <v>1490</v>
      </c>
      <c r="M17" s="87">
        <v>16607</v>
      </c>
      <c r="N17" s="88">
        <v>1492</v>
      </c>
      <c r="O17" s="183">
        <f>+I17+K17+M17</f>
        <v>36363</v>
      </c>
      <c r="P17" s="184">
        <f>+J17+L17+N17</f>
        <v>3328</v>
      </c>
      <c r="Q17" s="88">
        <f aca="true" t="shared" si="3" ref="Q17:Q23">+P17/G17</f>
        <v>133.12</v>
      </c>
      <c r="R17" s="89">
        <f aca="true" t="shared" si="4" ref="R17:R23">+O17/P17</f>
        <v>10.926382211538462</v>
      </c>
      <c r="S17" s="87">
        <v>76672</v>
      </c>
      <c r="T17" s="90">
        <f t="shared" si="0"/>
        <v>-0.5257329924874792</v>
      </c>
      <c r="U17" s="87">
        <v>137688</v>
      </c>
      <c r="V17" s="88">
        <v>13216</v>
      </c>
      <c r="W17" s="169">
        <f t="shared" si="2"/>
        <v>10.418280871670703</v>
      </c>
      <c r="X17" s="8"/>
      <c r="Y17" s="8"/>
    </row>
    <row r="18" spans="1:25" s="10" customFormat="1" ht="15.75" customHeight="1">
      <c r="A18" s="66">
        <v>14</v>
      </c>
      <c r="B18" s="168" t="s">
        <v>156</v>
      </c>
      <c r="C18" s="84">
        <v>39549</v>
      </c>
      <c r="D18" s="85" t="s">
        <v>116</v>
      </c>
      <c r="E18" s="85" t="s">
        <v>157</v>
      </c>
      <c r="F18" s="86">
        <v>49</v>
      </c>
      <c r="G18" s="86">
        <v>49</v>
      </c>
      <c r="H18" s="86">
        <v>1</v>
      </c>
      <c r="I18" s="87">
        <v>6526.5</v>
      </c>
      <c r="J18" s="88">
        <v>840</v>
      </c>
      <c r="K18" s="87">
        <v>14239.5</v>
      </c>
      <c r="L18" s="88">
        <v>1764</v>
      </c>
      <c r="M18" s="87">
        <v>15140</v>
      </c>
      <c r="N18" s="88">
        <v>1815</v>
      </c>
      <c r="O18" s="183">
        <f>SUM(I18+K18+M18)</f>
        <v>35906</v>
      </c>
      <c r="P18" s="184">
        <f>J18+L18+N18</f>
        <v>4419</v>
      </c>
      <c r="Q18" s="88">
        <f t="shared" si="3"/>
        <v>90.18367346938776</v>
      </c>
      <c r="R18" s="89">
        <f t="shared" si="4"/>
        <v>8.125367730255714</v>
      </c>
      <c r="S18" s="87"/>
      <c r="T18" s="90">
        <f t="shared" si="0"/>
      </c>
      <c r="U18" s="87">
        <v>35906</v>
      </c>
      <c r="V18" s="88">
        <v>4419</v>
      </c>
      <c r="W18" s="169">
        <f t="shared" si="2"/>
        <v>8.125367730255714</v>
      </c>
      <c r="X18" s="8"/>
      <c r="Y18" s="8"/>
    </row>
    <row r="19" spans="1:25" s="10" customFormat="1" ht="15.75" customHeight="1">
      <c r="A19" s="66">
        <v>15</v>
      </c>
      <c r="B19" s="168" t="s">
        <v>101</v>
      </c>
      <c r="C19" s="84">
        <v>39528</v>
      </c>
      <c r="D19" s="85" t="s">
        <v>52</v>
      </c>
      <c r="E19" s="85" t="s">
        <v>52</v>
      </c>
      <c r="F19" s="86">
        <v>34</v>
      </c>
      <c r="G19" s="86">
        <v>34</v>
      </c>
      <c r="H19" s="86">
        <v>4</v>
      </c>
      <c r="I19" s="87">
        <v>6470</v>
      </c>
      <c r="J19" s="88">
        <v>752</v>
      </c>
      <c r="K19" s="87">
        <v>14688</v>
      </c>
      <c r="L19" s="88">
        <v>1768</v>
      </c>
      <c r="M19" s="87">
        <v>12865</v>
      </c>
      <c r="N19" s="88">
        <v>1673</v>
      </c>
      <c r="O19" s="183">
        <f>+I19+K19+M19</f>
        <v>34023</v>
      </c>
      <c r="P19" s="184">
        <f>+J19+L19+N19</f>
        <v>4193</v>
      </c>
      <c r="Q19" s="88">
        <f t="shared" si="3"/>
        <v>123.32352941176471</v>
      </c>
      <c r="R19" s="89">
        <f t="shared" si="4"/>
        <v>8.11423801574052</v>
      </c>
      <c r="S19" s="87">
        <v>93098</v>
      </c>
      <c r="T19" s="90">
        <f t="shared" si="0"/>
        <v>-0.6345463919740488</v>
      </c>
      <c r="U19" s="87">
        <v>786585</v>
      </c>
      <c r="V19" s="88">
        <v>81047</v>
      </c>
      <c r="W19" s="169">
        <f t="shared" si="2"/>
        <v>9.705294458770837</v>
      </c>
      <c r="X19" s="8"/>
      <c r="Y19" s="8"/>
    </row>
    <row r="20" spans="1:25" s="10" customFormat="1" ht="15.75" customHeight="1">
      <c r="A20" s="66">
        <v>16</v>
      </c>
      <c r="B20" s="168" t="s">
        <v>33</v>
      </c>
      <c r="C20" s="84">
        <v>39542</v>
      </c>
      <c r="D20" s="85" t="s">
        <v>116</v>
      </c>
      <c r="E20" s="85" t="s">
        <v>34</v>
      </c>
      <c r="F20" s="86">
        <v>58</v>
      </c>
      <c r="G20" s="86">
        <v>58</v>
      </c>
      <c r="H20" s="86">
        <v>2</v>
      </c>
      <c r="I20" s="87">
        <v>6146</v>
      </c>
      <c r="J20" s="88">
        <v>732</v>
      </c>
      <c r="K20" s="87">
        <v>12756</v>
      </c>
      <c r="L20" s="88">
        <v>1452</v>
      </c>
      <c r="M20" s="87">
        <v>14930</v>
      </c>
      <c r="N20" s="88">
        <v>1637</v>
      </c>
      <c r="O20" s="183">
        <f>SUM(I20+K20+M20)</f>
        <v>33832</v>
      </c>
      <c r="P20" s="184">
        <f>J20+L20+N20</f>
        <v>3821</v>
      </c>
      <c r="Q20" s="88">
        <f t="shared" si="3"/>
        <v>65.87931034482759</v>
      </c>
      <c r="R20" s="89">
        <f t="shared" si="4"/>
        <v>8.854226642240251</v>
      </c>
      <c r="S20" s="87">
        <f>SUM(M20+O20+Q20)</f>
        <v>48827.879310344826</v>
      </c>
      <c r="T20" s="90">
        <f t="shared" si="0"/>
        <v>-0.307117153604657</v>
      </c>
      <c r="U20" s="87">
        <v>197043</v>
      </c>
      <c r="V20" s="88">
        <v>23864</v>
      </c>
      <c r="W20" s="169">
        <f t="shared" si="2"/>
        <v>8.256914180355347</v>
      </c>
      <c r="X20" s="8"/>
      <c r="Y20" s="8"/>
    </row>
    <row r="21" spans="1:24" s="10" customFormat="1" ht="15.75" customHeight="1">
      <c r="A21" s="66">
        <v>17</v>
      </c>
      <c r="B21" s="168" t="s">
        <v>21</v>
      </c>
      <c r="C21" s="84">
        <v>39535</v>
      </c>
      <c r="D21" s="85" t="s">
        <v>118</v>
      </c>
      <c r="E21" s="85" t="s">
        <v>134</v>
      </c>
      <c r="F21" s="86">
        <v>69</v>
      </c>
      <c r="G21" s="86">
        <v>66</v>
      </c>
      <c r="H21" s="86">
        <v>3</v>
      </c>
      <c r="I21" s="87">
        <v>3565.5</v>
      </c>
      <c r="J21" s="88">
        <v>536</v>
      </c>
      <c r="K21" s="87">
        <v>14452.5</v>
      </c>
      <c r="L21" s="88">
        <v>1910</v>
      </c>
      <c r="M21" s="87">
        <v>13335</v>
      </c>
      <c r="N21" s="88">
        <v>1712</v>
      </c>
      <c r="O21" s="183">
        <f>I21+K21+M21</f>
        <v>31353</v>
      </c>
      <c r="P21" s="184">
        <f>J21+L21+N21</f>
        <v>4158</v>
      </c>
      <c r="Q21" s="88">
        <f t="shared" si="3"/>
        <v>63</v>
      </c>
      <c r="R21" s="89">
        <f t="shared" si="4"/>
        <v>7.540404040404041</v>
      </c>
      <c r="S21" s="87">
        <v>81733.5</v>
      </c>
      <c r="T21" s="90">
        <f t="shared" si="0"/>
        <v>-0.6163996402943713</v>
      </c>
      <c r="U21" s="87">
        <v>309397.5</v>
      </c>
      <c r="V21" s="88">
        <v>37113</v>
      </c>
      <c r="W21" s="169">
        <f t="shared" si="2"/>
        <v>8.336634063535689</v>
      </c>
      <c r="X21" s="8"/>
    </row>
    <row r="22" spans="1:24" s="10" customFormat="1" ht="15.75" customHeight="1">
      <c r="A22" s="66">
        <v>18</v>
      </c>
      <c r="B22" s="168" t="s">
        <v>49</v>
      </c>
      <c r="C22" s="84">
        <v>39486</v>
      </c>
      <c r="D22" s="85" t="s">
        <v>116</v>
      </c>
      <c r="E22" s="85" t="s">
        <v>50</v>
      </c>
      <c r="F22" s="86">
        <v>61</v>
      </c>
      <c r="G22" s="86">
        <v>48</v>
      </c>
      <c r="H22" s="86">
        <v>10</v>
      </c>
      <c r="I22" s="87">
        <v>5460.5</v>
      </c>
      <c r="J22" s="88">
        <v>728</v>
      </c>
      <c r="K22" s="87">
        <v>12073</v>
      </c>
      <c r="L22" s="88">
        <v>1582</v>
      </c>
      <c r="M22" s="87">
        <v>13499.5</v>
      </c>
      <c r="N22" s="88">
        <v>1747</v>
      </c>
      <c r="O22" s="183">
        <f>SUM(I22+K22+M22)</f>
        <v>31033</v>
      </c>
      <c r="P22" s="184">
        <f>J22+L22+N22</f>
        <v>4057</v>
      </c>
      <c r="Q22" s="88">
        <f t="shared" si="3"/>
        <v>84.52083333333333</v>
      </c>
      <c r="R22" s="89">
        <f t="shared" si="4"/>
        <v>7.6492482129652455</v>
      </c>
      <c r="S22" s="87">
        <f>SUM(M22+O22+Q22)</f>
        <v>44617.020833333336</v>
      </c>
      <c r="T22" s="90">
        <f t="shared" si="0"/>
        <v>-0.304458266814281</v>
      </c>
      <c r="U22" s="87">
        <v>724312.99</v>
      </c>
      <c r="V22" s="88">
        <v>100991</v>
      </c>
      <c r="W22" s="169">
        <f t="shared" si="2"/>
        <v>7.172054836569595</v>
      </c>
      <c r="X22" s="8"/>
    </row>
    <row r="23" spans="1:24" s="10" customFormat="1" ht="15.75" customHeight="1">
      <c r="A23" s="66">
        <v>19</v>
      </c>
      <c r="B23" s="168" t="s">
        <v>58</v>
      </c>
      <c r="C23" s="84">
        <v>39500</v>
      </c>
      <c r="D23" s="85" t="s">
        <v>118</v>
      </c>
      <c r="E23" s="85" t="s">
        <v>59</v>
      </c>
      <c r="F23" s="86">
        <v>100</v>
      </c>
      <c r="G23" s="86">
        <v>66</v>
      </c>
      <c r="H23" s="86">
        <v>8</v>
      </c>
      <c r="I23" s="87">
        <v>4602.5</v>
      </c>
      <c r="J23" s="88">
        <v>893</v>
      </c>
      <c r="K23" s="87">
        <v>11724</v>
      </c>
      <c r="L23" s="88">
        <v>1845</v>
      </c>
      <c r="M23" s="87">
        <v>11743.5</v>
      </c>
      <c r="N23" s="88">
        <v>1778</v>
      </c>
      <c r="O23" s="183">
        <f>I23+K23+M23</f>
        <v>28070</v>
      </c>
      <c r="P23" s="184">
        <f>J23+L23+N23</f>
        <v>4516</v>
      </c>
      <c r="Q23" s="88">
        <f t="shared" si="3"/>
        <v>68.42424242424242</v>
      </c>
      <c r="R23" s="89">
        <f t="shared" si="4"/>
        <v>6.215677590788308</v>
      </c>
      <c r="S23" s="87">
        <v>30102</v>
      </c>
      <c r="T23" s="90">
        <f t="shared" si="0"/>
        <v>-0.06750382034416318</v>
      </c>
      <c r="U23" s="87">
        <v>1636671</v>
      </c>
      <c r="V23" s="88">
        <v>215643</v>
      </c>
      <c r="W23" s="169">
        <f t="shared" si="2"/>
        <v>7.589724683852478</v>
      </c>
      <c r="X23" s="8"/>
    </row>
    <row r="24" spans="1:24" s="10" customFormat="1" ht="18">
      <c r="A24" s="66">
        <v>20</v>
      </c>
      <c r="B24" s="168" t="s">
        <v>35</v>
      </c>
      <c r="C24" s="84">
        <v>39542</v>
      </c>
      <c r="D24" s="85" t="s">
        <v>113</v>
      </c>
      <c r="E24" s="85" t="s">
        <v>36</v>
      </c>
      <c r="F24" s="86">
        <v>43</v>
      </c>
      <c r="G24" s="86">
        <v>43</v>
      </c>
      <c r="H24" s="86">
        <v>2</v>
      </c>
      <c r="I24" s="87">
        <v>4658</v>
      </c>
      <c r="J24" s="88">
        <v>486</v>
      </c>
      <c r="K24" s="87">
        <v>6882.5</v>
      </c>
      <c r="L24" s="88">
        <v>710</v>
      </c>
      <c r="M24" s="87">
        <v>7690</v>
      </c>
      <c r="N24" s="88">
        <v>810</v>
      </c>
      <c r="O24" s="183">
        <f>I24+K24+M24</f>
        <v>19230.5</v>
      </c>
      <c r="P24" s="184">
        <f>J24+L24+N24</f>
        <v>2006</v>
      </c>
      <c r="Q24" s="88">
        <f>P24/G24</f>
        <v>46.651162790697676</v>
      </c>
      <c r="R24" s="89">
        <f>O24/P24</f>
        <v>9.586490528414755</v>
      </c>
      <c r="S24" s="87">
        <v>78310</v>
      </c>
      <c r="T24" s="90">
        <f t="shared" si="0"/>
        <v>-0.7544311071382965</v>
      </c>
      <c r="U24" s="87">
        <v>149624</v>
      </c>
      <c r="V24" s="88">
        <v>16043</v>
      </c>
      <c r="W24" s="169">
        <f t="shared" si="2"/>
        <v>9.326435205385527</v>
      </c>
      <c r="X24" s="8"/>
    </row>
    <row r="25" spans="1:28" s="60" customFormat="1" ht="15">
      <c r="A25" s="61"/>
      <c r="B25" s="227" t="s">
        <v>16</v>
      </c>
      <c r="C25" s="227"/>
      <c r="D25" s="228"/>
      <c r="E25" s="228"/>
      <c r="F25" s="68"/>
      <c r="G25" s="68">
        <f>SUM(G5:G24)</f>
        <v>1177</v>
      </c>
      <c r="H25" s="69"/>
      <c r="I25" s="73"/>
      <c r="J25" s="74"/>
      <c r="K25" s="73"/>
      <c r="L25" s="74"/>
      <c r="M25" s="73"/>
      <c r="N25" s="74"/>
      <c r="O25" s="73">
        <f>SUM(O5:O24)</f>
        <v>1364592.5</v>
      </c>
      <c r="P25" s="74">
        <f>SUM(P5:P24)</f>
        <v>177523</v>
      </c>
      <c r="Q25" s="74">
        <f>O25/G25</f>
        <v>1159.3819031435853</v>
      </c>
      <c r="R25" s="70">
        <f>O25/P25</f>
        <v>7.686849028013271</v>
      </c>
      <c r="S25" s="73"/>
      <c r="T25" s="71"/>
      <c r="U25" s="73"/>
      <c r="V25" s="74"/>
      <c r="W25" s="70"/>
      <c r="AB25" s="60" t="s">
        <v>44</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33"/>
      <c r="E27" s="234"/>
      <c r="F27" s="234"/>
      <c r="G27" s="234"/>
      <c r="H27" s="34"/>
      <c r="I27" s="35"/>
      <c r="K27" s="35"/>
      <c r="M27" s="35"/>
      <c r="O27" s="36"/>
      <c r="R27" s="37"/>
      <c r="S27" s="235" t="s">
        <v>45</v>
      </c>
      <c r="T27" s="235"/>
      <c r="U27" s="235"/>
      <c r="V27" s="235"/>
      <c r="W27" s="235"/>
      <c r="X27" s="38"/>
    </row>
    <row r="28" spans="1:24" s="33" customFormat="1" ht="18">
      <c r="A28" s="32"/>
      <c r="B28" s="9"/>
      <c r="C28" s="52"/>
      <c r="D28" s="53"/>
      <c r="E28" s="54"/>
      <c r="F28" s="54"/>
      <c r="G28" s="65"/>
      <c r="H28" s="34"/>
      <c r="M28" s="35"/>
      <c r="O28" s="36"/>
      <c r="R28" s="37"/>
      <c r="S28" s="235"/>
      <c r="T28" s="235"/>
      <c r="U28" s="235"/>
      <c r="V28" s="235"/>
      <c r="W28" s="235"/>
      <c r="X28" s="38"/>
    </row>
    <row r="29" spans="1:24" s="33" customFormat="1" ht="18">
      <c r="A29" s="32"/>
      <c r="G29" s="34"/>
      <c r="H29" s="34"/>
      <c r="M29" s="35"/>
      <c r="O29" s="36"/>
      <c r="R29" s="37"/>
      <c r="S29" s="235"/>
      <c r="T29" s="235"/>
      <c r="U29" s="235"/>
      <c r="V29" s="235"/>
      <c r="W29" s="235"/>
      <c r="X29" s="38"/>
    </row>
    <row r="30" spans="1:24" s="33" customFormat="1" ht="30" customHeight="1">
      <c r="A30" s="32"/>
      <c r="C30" s="34"/>
      <c r="E30" s="39"/>
      <c r="F30" s="34"/>
      <c r="G30" s="34"/>
      <c r="H30" s="34"/>
      <c r="I30" s="35"/>
      <c r="K30" s="35"/>
      <c r="M30" s="35"/>
      <c r="O30" s="36"/>
      <c r="P30" s="236" t="s">
        <v>13</v>
      </c>
      <c r="Q30" s="232"/>
      <c r="R30" s="232"/>
      <c r="S30" s="232"/>
      <c r="T30" s="232"/>
      <c r="U30" s="232"/>
      <c r="V30" s="232"/>
      <c r="W30" s="232"/>
      <c r="X30" s="38"/>
    </row>
    <row r="31" spans="1:24" s="33" customFormat="1" ht="30" customHeight="1">
      <c r="A31" s="32"/>
      <c r="C31" s="34"/>
      <c r="E31" s="39"/>
      <c r="F31" s="34"/>
      <c r="G31" s="34"/>
      <c r="H31" s="34"/>
      <c r="I31" s="35"/>
      <c r="K31" s="35"/>
      <c r="M31" s="35"/>
      <c r="O31" s="36"/>
      <c r="P31" s="232"/>
      <c r="Q31" s="232"/>
      <c r="R31" s="232"/>
      <c r="S31" s="232"/>
      <c r="T31" s="232"/>
      <c r="U31" s="232"/>
      <c r="V31" s="232"/>
      <c r="W31" s="232"/>
      <c r="X31" s="38"/>
    </row>
    <row r="32" spans="1:24" s="33" customFormat="1" ht="30" customHeight="1">
      <c r="A32" s="32"/>
      <c r="C32" s="34"/>
      <c r="E32" s="39"/>
      <c r="F32" s="34"/>
      <c r="G32" s="34"/>
      <c r="H32" s="34"/>
      <c r="I32" s="35"/>
      <c r="K32" s="35"/>
      <c r="M32" s="35"/>
      <c r="O32" s="36"/>
      <c r="P32" s="232"/>
      <c r="Q32" s="232"/>
      <c r="R32" s="232"/>
      <c r="S32" s="232"/>
      <c r="T32" s="232"/>
      <c r="U32" s="232"/>
      <c r="V32" s="232"/>
      <c r="W32" s="232"/>
      <c r="X32" s="38"/>
    </row>
    <row r="33" spans="1:24" s="33" customFormat="1" ht="30" customHeight="1">
      <c r="A33" s="32"/>
      <c r="C33" s="34"/>
      <c r="E33" s="39"/>
      <c r="F33" s="34"/>
      <c r="G33" s="34"/>
      <c r="H33" s="34"/>
      <c r="I33" s="35"/>
      <c r="K33" s="35"/>
      <c r="M33" s="35"/>
      <c r="O33" s="36"/>
      <c r="P33" s="232"/>
      <c r="Q33" s="232"/>
      <c r="R33" s="232"/>
      <c r="S33" s="232"/>
      <c r="T33" s="232"/>
      <c r="U33" s="232"/>
      <c r="V33" s="232"/>
      <c r="W33" s="232"/>
      <c r="X33" s="38"/>
    </row>
    <row r="34" spans="1:24" s="33" customFormat="1" ht="30" customHeight="1">
      <c r="A34" s="32"/>
      <c r="C34" s="34"/>
      <c r="E34" s="39"/>
      <c r="F34" s="34"/>
      <c r="G34" s="34"/>
      <c r="H34" s="34"/>
      <c r="I34" s="35"/>
      <c r="K34" s="35"/>
      <c r="M34" s="35"/>
      <c r="O34" s="36"/>
      <c r="P34" s="232"/>
      <c r="Q34" s="232"/>
      <c r="R34" s="232"/>
      <c r="S34" s="232"/>
      <c r="T34" s="232"/>
      <c r="U34" s="232"/>
      <c r="V34" s="232"/>
      <c r="W34" s="232"/>
      <c r="X34" s="38"/>
    </row>
    <row r="35" spans="1:24" s="33" customFormat="1" ht="45" customHeight="1">
      <c r="A35" s="32"/>
      <c r="C35" s="34"/>
      <c r="E35" s="39"/>
      <c r="F35" s="34"/>
      <c r="G35" s="5"/>
      <c r="H35" s="5"/>
      <c r="I35" s="12"/>
      <c r="J35" s="3"/>
      <c r="K35" s="12"/>
      <c r="L35" s="3"/>
      <c r="M35" s="12"/>
      <c r="N35" s="3"/>
      <c r="O35" s="36"/>
      <c r="P35" s="232"/>
      <c r="Q35" s="232"/>
      <c r="R35" s="232"/>
      <c r="S35" s="232"/>
      <c r="T35" s="232"/>
      <c r="U35" s="232"/>
      <c r="V35" s="232"/>
      <c r="W35" s="232"/>
      <c r="X35" s="38"/>
    </row>
    <row r="36" spans="1:24" s="33" customFormat="1" ht="33" customHeight="1">
      <c r="A36" s="32"/>
      <c r="C36" s="34"/>
      <c r="E36" s="39"/>
      <c r="F36" s="34"/>
      <c r="G36" s="5"/>
      <c r="H36" s="5"/>
      <c r="I36" s="12"/>
      <c r="J36" s="3"/>
      <c r="K36" s="12"/>
      <c r="L36" s="3"/>
      <c r="M36" s="12"/>
      <c r="N36" s="3"/>
      <c r="O36" s="36"/>
      <c r="P36" s="231" t="s">
        <v>14</v>
      </c>
      <c r="Q36" s="232"/>
      <c r="R36" s="232"/>
      <c r="S36" s="232"/>
      <c r="T36" s="232"/>
      <c r="U36" s="232"/>
      <c r="V36" s="232"/>
      <c r="W36" s="232"/>
      <c r="X36" s="38"/>
    </row>
    <row r="37" spans="1:24" s="33" customFormat="1" ht="33" customHeight="1">
      <c r="A37" s="32"/>
      <c r="C37" s="34"/>
      <c r="E37" s="39"/>
      <c r="F37" s="34"/>
      <c r="G37" s="5"/>
      <c r="H37" s="5"/>
      <c r="I37" s="12"/>
      <c r="J37" s="3"/>
      <c r="K37" s="12"/>
      <c r="L37" s="3"/>
      <c r="M37" s="12"/>
      <c r="N37" s="3"/>
      <c r="O37" s="36"/>
      <c r="P37" s="232"/>
      <c r="Q37" s="232"/>
      <c r="R37" s="232"/>
      <c r="S37" s="232"/>
      <c r="T37" s="232"/>
      <c r="U37" s="232"/>
      <c r="V37" s="232"/>
      <c r="W37" s="232"/>
      <c r="X37" s="38"/>
    </row>
    <row r="38" spans="1:24" s="33" customFormat="1" ht="33" customHeight="1">
      <c r="A38" s="32"/>
      <c r="C38" s="34"/>
      <c r="E38" s="39"/>
      <c r="F38" s="34"/>
      <c r="G38" s="5"/>
      <c r="H38" s="5"/>
      <c r="I38" s="12"/>
      <c r="J38" s="3"/>
      <c r="K38" s="12"/>
      <c r="L38" s="3"/>
      <c r="M38" s="12"/>
      <c r="N38" s="3"/>
      <c r="O38" s="36"/>
      <c r="P38" s="232"/>
      <c r="Q38" s="232"/>
      <c r="R38" s="232"/>
      <c r="S38" s="232"/>
      <c r="T38" s="232"/>
      <c r="U38" s="232"/>
      <c r="V38" s="232"/>
      <c r="W38" s="232"/>
      <c r="X38" s="38"/>
    </row>
    <row r="39" spans="1:24" s="33" customFormat="1" ht="33" customHeight="1">
      <c r="A39" s="32"/>
      <c r="C39" s="34"/>
      <c r="E39" s="39"/>
      <c r="F39" s="34"/>
      <c r="G39" s="5"/>
      <c r="H39" s="5"/>
      <c r="I39" s="12"/>
      <c r="J39" s="3"/>
      <c r="K39" s="12"/>
      <c r="L39" s="3"/>
      <c r="M39" s="12"/>
      <c r="N39" s="3"/>
      <c r="O39" s="36"/>
      <c r="P39" s="232"/>
      <c r="Q39" s="232"/>
      <c r="R39" s="232"/>
      <c r="S39" s="232"/>
      <c r="T39" s="232"/>
      <c r="U39" s="232"/>
      <c r="V39" s="232"/>
      <c r="W39" s="232"/>
      <c r="X39" s="38"/>
    </row>
    <row r="40" spans="1:24" s="33" customFormat="1" ht="33" customHeight="1">
      <c r="A40" s="32"/>
      <c r="C40" s="34"/>
      <c r="E40" s="39"/>
      <c r="F40" s="34"/>
      <c r="G40" s="5"/>
      <c r="H40" s="5"/>
      <c r="I40" s="12"/>
      <c r="J40" s="3"/>
      <c r="K40" s="12"/>
      <c r="L40" s="3"/>
      <c r="M40" s="12"/>
      <c r="N40" s="3"/>
      <c r="O40" s="36"/>
      <c r="P40" s="232"/>
      <c r="Q40" s="232"/>
      <c r="R40" s="232"/>
      <c r="S40" s="232"/>
      <c r="T40" s="232"/>
      <c r="U40" s="232"/>
      <c r="V40" s="232"/>
      <c r="W40" s="232"/>
      <c r="X40" s="38"/>
    </row>
    <row r="41" spans="16:23" ht="33" customHeight="1">
      <c r="P41" s="232"/>
      <c r="Q41" s="232"/>
      <c r="R41" s="232"/>
      <c r="S41" s="232"/>
      <c r="T41" s="232"/>
      <c r="U41" s="232"/>
      <c r="V41" s="232"/>
      <c r="W41" s="232"/>
    </row>
    <row r="42" spans="16:23" ht="33" customHeight="1">
      <c r="P42" s="232"/>
      <c r="Q42" s="232"/>
      <c r="R42" s="232"/>
      <c r="S42" s="232"/>
      <c r="T42" s="232"/>
      <c r="U42" s="232"/>
      <c r="V42" s="232"/>
      <c r="W42" s="232"/>
    </row>
  </sheetData>
  <sheetProtection/>
  <mergeCells count="20">
    <mergeCell ref="P36:W42"/>
    <mergeCell ref="D27:G27"/>
    <mergeCell ref="S27:W29"/>
    <mergeCell ref="P30:W35"/>
    <mergeCell ref="A2:W2"/>
    <mergeCell ref="B3:B4"/>
    <mergeCell ref="C3:C4"/>
    <mergeCell ref="B25:C25"/>
    <mergeCell ref="D25:E25"/>
    <mergeCell ref="O3:R3"/>
    <mergeCell ref="S3:T3"/>
    <mergeCell ref="U3:W3"/>
    <mergeCell ref="H3:H4"/>
    <mergeCell ref="G3:G4"/>
    <mergeCell ref="M3:N3"/>
    <mergeCell ref="K3:L3"/>
    <mergeCell ref="I3:J3"/>
    <mergeCell ref="D3:D4"/>
    <mergeCell ref="E3:E4"/>
    <mergeCell ref="F3:F4"/>
  </mergeCells>
  <printOptions/>
  <pageMargins left="0.17" right="0.12" top="0.82" bottom="0.39" header="0.5" footer="0.32"/>
  <pageSetup orientation="portrait" paperSize="9" scale="70"/>
  <ignoredErrors>
    <ignoredError sqref="X17 X21 X22 X24 X12:X14 X18:X19 X20 X15:X16 X23 O18:V24 W13"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2008-04-16T05:16:06Z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