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435" windowWidth="15480" windowHeight="11640" tabRatio="804" activeTab="0"/>
  </bookViews>
  <sheets>
    <sheet name="Apr 25-27 (we 17)" sheetId="1" r:id="rId1"/>
    <sheet name="Apr 25-27 (TOP 20)" sheetId="2" r:id="rId2"/>
  </sheets>
  <definedNames>
    <definedName name="_xlnm.Print_Area" localSheetId="1">'Apr 25-27 (TOP 20)'!$A$1:$W$42</definedName>
    <definedName name="_xlnm.Print_Area" localSheetId="0">'Apr 25-27 (we 17)'!$A$1:$W$121</definedName>
  </definedNames>
  <calcPr fullCalcOnLoad="1"/>
</workbook>
</file>

<file path=xl/sharedStrings.xml><?xml version="1.0" encoding="utf-8"?>
<sst xmlns="http://schemas.openxmlformats.org/spreadsheetml/2006/main" count="423" uniqueCount="180">
  <si>
    <t>GARFIELD GETS REAL</t>
  </si>
  <si>
    <t>IMPY'S ISLAND</t>
  </si>
  <si>
    <t>ONE MISSED CALL</t>
  </si>
  <si>
    <t>STEP UP: THE STREETS</t>
  </si>
  <si>
    <t>MEVLANA CELALEDDİN-İ RUMİ: AŞKIN DANSI</t>
  </si>
  <si>
    <t xml:space="preserve">IMAGINE FILM PRODUCTIONS </t>
  </si>
  <si>
    <t>RUINS,THE</t>
  </si>
  <si>
    <t>RESERVATION ROAD</t>
  </si>
  <si>
    <t>FOCUS</t>
  </si>
  <si>
    <t>BE KIND REWIND</t>
  </si>
  <si>
    <t>SEMI PRO</t>
  </si>
  <si>
    <t>AGE OF IGNORANCE</t>
  </si>
  <si>
    <t>4 MONTHS, 3 WEEKS, 2 DAYS</t>
  </si>
  <si>
    <t>MARS</t>
  </si>
  <si>
    <t>SICKO</t>
  </si>
  <si>
    <t>MICHAEL CLAYTON</t>
  </si>
  <si>
    <t>GIDAM</t>
  </si>
  <si>
    <t>FAUTE A FIDEL, LA</t>
  </si>
  <si>
    <t>A.E. FILM</t>
  </si>
  <si>
    <t>THERE WILL BE BLOOD</t>
  </si>
  <si>
    <t>GONE BABY GONE</t>
  </si>
  <si>
    <t>BUENA VISTA</t>
  </si>
  <si>
    <t>BORDERTOWN</t>
  </si>
  <si>
    <t>NANNY DIARIES</t>
  </si>
  <si>
    <t>FILMPOP</t>
  </si>
  <si>
    <t>AMERICAN GANGSTER</t>
  </si>
  <si>
    <t>SAW-4</t>
  </si>
  <si>
    <t>*Sorted according to Weekend Total G.B.O. - Hafta sonu toplam hasılat sütununa göre sıralanmıştır.</t>
  </si>
  <si>
    <t>Company</t>
  </si>
  <si>
    <t>SON DERS</t>
  </si>
  <si>
    <t>RENKLER SANAT</t>
  </si>
  <si>
    <t>MY BLUEBERRY NIGHTS</t>
  </si>
  <si>
    <t>PINEMA</t>
  </si>
  <si>
    <t>POSTA</t>
  </si>
  <si>
    <t>P.S. I LOVE YOU</t>
  </si>
  <si>
    <t>SWEENEY TODD</t>
  </si>
  <si>
    <t>WEDDING DAZE</t>
  </si>
  <si>
    <t>RECEP İVEDİK</t>
  </si>
  <si>
    <t>WINX CLUB: THE SECRET OF THE LOST KINGDOM</t>
  </si>
  <si>
    <t>FILMA</t>
  </si>
  <si>
    <t>BAYRAMPAŞA: BEN FAZLA KALMAYACAĞIM</t>
  </si>
  <si>
    <t>UIP</t>
  </si>
  <si>
    <t>CLOVERFIELD</t>
  </si>
  <si>
    <t>PARAMOUNT</t>
  </si>
  <si>
    <t>ULAK</t>
  </si>
  <si>
    <t>WALT DISNEY</t>
  </si>
  <si>
    <t>FIDA FILM</t>
  </si>
  <si>
    <t>BEE MOVIE</t>
  </si>
  <si>
    <t>IZGNANIE</t>
  </si>
  <si>
    <t>BARBAR</t>
  </si>
  <si>
    <t>INTERCINEMA</t>
  </si>
  <si>
    <t>BOYUT FILM</t>
  </si>
  <si>
    <t>PLAJDA</t>
  </si>
  <si>
    <t>MIST, THE</t>
  </si>
  <si>
    <t>TMC</t>
  </si>
  <si>
    <t>27 DRESSES</t>
  </si>
  <si>
    <t>FOX</t>
  </si>
  <si>
    <t>GAME PLAN</t>
  </si>
  <si>
    <t>AUGUST RUSH</t>
  </si>
  <si>
    <t>ASTERIX AT THE OLYMPIC GAMES</t>
  </si>
  <si>
    <t>10,000 BC</t>
  </si>
  <si>
    <t>NO COUNTRY FOR OLD MEN</t>
  </si>
  <si>
    <t>JUMPER</t>
  </si>
  <si>
    <t>LOVE IN THE TIME OF CHOLERA</t>
  </si>
  <si>
    <t>HAYATTAN KORKMA</t>
  </si>
  <si>
    <t>24 KARE</t>
  </si>
  <si>
    <t>MONGOL</t>
  </si>
  <si>
    <t>BETA</t>
  </si>
  <si>
    <t>SPIDERWICK CHRONICLES</t>
  </si>
  <si>
    <t>FLOCK, THE</t>
  </si>
  <si>
    <t>MİRAS</t>
  </si>
  <si>
    <t>GDY AJANS</t>
  </si>
  <si>
    <t>BROKEN ANGEL</t>
  </si>
  <si>
    <t>UNICVISIONS</t>
  </si>
  <si>
    <t>INSIDE</t>
  </si>
  <si>
    <t>CELLULOID DREAMS</t>
  </si>
  <si>
    <t>BEFORE THE DEVIL KNOWS YOU'RE DEAD</t>
  </si>
  <si>
    <t>OPEN SEASON</t>
  </si>
  <si>
    <t>BANK JOB</t>
  </si>
  <si>
    <t>AWAKE</t>
  </si>
  <si>
    <t>WEINSTEIN CO.</t>
  </si>
  <si>
    <t>JUNO</t>
  </si>
  <si>
    <t>GİRDAP</t>
  </si>
  <si>
    <t>KUZEY FILM</t>
  </si>
  <si>
    <t>KITE RUNNER</t>
  </si>
  <si>
    <t>PLATO FILM</t>
  </si>
  <si>
    <t>PARANOID PARK</t>
  </si>
  <si>
    <t>ARA</t>
  </si>
  <si>
    <t>RENDITION</t>
  </si>
  <si>
    <t>BESTLINE</t>
  </si>
  <si>
    <t>35 MILIM</t>
  </si>
  <si>
    <t>BIR FILM</t>
  </si>
  <si>
    <t>Last Weekend</t>
  </si>
  <si>
    <t>Distributor</t>
  </si>
  <si>
    <t>Friday</t>
  </si>
  <si>
    <t>Saturday</t>
  </si>
  <si>
    <t>Sunday</t>
  </si>
  <si>
    <t>Change</t>
  </si>
  <si>
    <t>Adm.</t>
  </si>
  <si>
    <t>WB</t>
  </si>
  <si>
    <t>WARNER BROS.</t>
  </si>
  <si>
    <t>G.B.O.</t>
  </si>
  <si>
    <t>Release
Date</t>
  </si>
  <si>
    <t># of
Prints</t>
  </si>
  <si>
    <t># of
Screen</t>
  </si>
  <si>
    <t>Weeks in Release</t>
  </si>
  <si>
    <t>Weekend Total</t>
  </si>
  <si>
    <t>TIGLON</t>
  </si>
  <si>
    <t>OZEN</t>
  </si>
  <si>
    <t>BEYAZ MELEK</t>
  </si>
  <si>
    <t>RED KIT</t>
  </si>
  <si>
    <t>CHANTIER</t>
  </si>
  <si>
    <t>WILD BUNCH</t>
  </si>
  <si>
    <t>DONKEY XOTE</t>
  </si>
  <si>
    <t>OZEN-UMUT</t>
  </si>
  <si>
    <t>BUCKET LIST</t>
  </si>
  <si>
    <t>STREET KINGS</t>
  </si>
  <si>
    <t>RUINS, THE</t>
  </si>
  <si>
    <t>VESAİRE VESAİRE</t>
  </si>
  <si>
    <t>HAYTA FILM</t>
  </si>
  <si>
    <t>MAMA'S BOY</t>
  </si>
  <si>
    <t>FORTISSIMO</t>
  </si>
  <si>
    <t>CENNET</t>
  </si>
  <si>
    <t>D.F.G.S.</t>
  </si>
  <si>
    <t>YEAR MY PARENTS WENT ON VACATION, THE</t>
  </si>
  <si>
    <t>FILMS DISTRIBUTION</t>
  </si>
  <si>
    <t>FERMAT'S ROOM</t>
  </si>
  <si>
    <t>A+ FILM</t>
  </si>
  <si>
    <t>BEOWULF</t>
  </si>
  <si>
    <t>UNKNOWN, THE</t>
  </si>
  <si>
    <t>SPOT FILM</t>
  </si>
  <si>
    <t>DIGITAL SANATLAR-UMIT UNAL</t>
  </si>
  <si>
    <t>NIM'S ISLAND</t>
  </si>
  <si>
    <t>HORTON</t>
  </si>
  <si>
    <t>DEFINITELY, MAYBE</t>
  </si>
  <si>
    <t>UNIVERSAL</t>
  </si>
  <si>
    <t>SAVAGE GRACE</t>
  </si>
  <si>
    <t>NOCTURNA</t>
  </si>
  <si>
    <t>ANIMALS IN LOVE</t>
  </si>
  <si>
    <t>FOX  AND THE CHILD, THE</t>
  </si>
  <si>
    <t>EYE, THE</t>
  </si>
  <si>
    <t>KUTSAL DAMACANA</t>
  </si>
  <si>
    <t>ZERO FILM</t>
  </si>
  <si>
    <t>YAŞAMIN KIYISINDA</t>
  </si>
  <si>
    <t>ANKA FILM</t>
  </si>
  <si>
    <t>30 DAYS OF NIGHT</t>
  </si>
  <si>
    <t>PROMISE ME THIS</t>
  </si>
  <si>
    <t>STUDIO 2.0</t>
  </si>
  <si>
    <t>WE OWN HE NIGHT</t>
  </si>
  <si>
    <t>DEATHS OF IAN STONE</t>
  </si>
  <si>
    <t>SOUTHLAND TALES</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</si>
  <si>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</si>
  <si>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</si>
  <si>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</si>
  <si>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TOTAL</t>
  </si>
  <si>
    <t>D PRODUCTIONS</t>
  </si>
  <si>
    <t>MEDYAVIZYON</t>
  </si>
  <si>
    <t>IN THE NAME OF THE KING</t>
  </si>
  <si>
    <t>IN THE VALLEY OF ELAH</t>
  </si>
  <si>
    <t>DRAGON HUNTERS</t>
  </si>
  <si>
    <t>COUNTERFEITERS</t>
  </si>
  <si>
    <t>ROMULUS MY FATHER</t>
  </si>
  <si>
    <t>AVSAR FILM</t>
  </si>
  <si>
    <t>VANTAGE POINT</t>
  </si>
  <si>
    <t>COLUMBIA</t>
  </si>
  <si>
    <t>OZEN-AKSOY</t>
  </si>
  <si>
    <t>SLEUTH</t>
  </si>
  <si>
    <t>PERİ TOZU</t>
  </si>
  <si>
    <t>KARAKEDI FILM</t>
  </si>
  <si>
    <t>ONE WAY</t>
  </si>
  <si>
    <t>SARAN GROUP</t>
  </si>
  <si>
    <t>REVOLVER</t>
  </si>
  <si>
    <t>DIGITAL PLATFORM</t>
  </si>
  <si>
    <t>Title</t>
  </si>
  <si>
    <t>Cumulative</t>
  </si>
  <si>
    <t>Scr.Avg.
(Adm.)</t>
  </si>
  <si>
    <t>Avg.
Ticket</t>
  </si>
  <si>
    <t>.</t>
  </si>
  <si>
    <t>AVSAR FILM-TMC</t>
  </si>
  <si>
    <t>ZEYNEP'İN 8 GÜNÜ</t>
  </si>
</sst>
</file>

<file path=xl/styles.xml><?xml version="1.0" encoding="utf-8"?>
<styleSheet xmlns="http://schemas.openxmlformats.org/spreadsheetml/2006/main">
  <numFmts count="47">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s>
  <fonts count="71">
    <font>
      <sz val="10"/>
      <name val="Arial"/>
      <family val="0"/>
    </font>
    <font>
      <sz val="8"/>
      <name val="Arial"/>
      <family val="0"/>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20"/>
      <color indexed="61"/>
      <name val="GoudyLight"/>
      <family val="0"/>
    </font>
    <font>
      <sz val="16"/>
      <color indexed="61"/>
      <name val="GoudyLight"/>
      <family val="0"/>
    </font>
    <font>
      <sz val="10"/>
      <color indexed="9"/>
      <name val="Trebuchet MS"/>
      <family val="2"/>
    </font>
    <font>
      <sz val="10"/>
      <color indexed="9"/>
      <name val="Arial"/>
      <family val="0"/>
    </font>
    <font>
      <sz val="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9"/>
      <name val="Impact"/>
      <family val="0"/>
    </font>
    <font>
      <sz val="40"/>
      <color indexed="9"/>
      <name val="Arial"/>
      <family val="0"/>
    </font>
    <font>
      <sz val="26"/>
      <color indexed="9"/>
      <name val="Impact"/>
      <family val="0"/>
    </font>
    <font>
      <sz val="20"/>
      <color indexed="9"/>
      <name val="Impact"/>
      <family val="0"/>
    </font>
    <font>
      <sz val="16"/>
      <color indexed="9"/>
      <name val="Impact"/>
      <family val="0"/>
    </font>
    <font>
      <sz val="30"/>
      <color indexed="9"/>
      <name val="Impact"/>
      <family val="0"/>
    </font>
    <font>
      <sz val="30"/>
      <color indexed="9"/>
      <name val="Arial"/>
      <family val="0"/>
    </font>
    <font>
      <sz val="14"/>
      <color indexed="9"/>
      <name val="Impact"/>
      <family val="0"/>
    </font>
    <font>
      <sz val="35"/>
      <color indexed="9"/>
      <name val="Impact"/>
      <family val="0"/>
    </font>
    <font>
      <sz val="35"/>
      <color indexed="9"/>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s>
  <borders count="3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style="hair"/>
      <bottom style="hair"/>
    </border>
    <border>
      <left style="hair"/>
      <right>
        <color indexed="63"/>
      </right>
      <top style="hair"/>
      <bottom style="hair"/>
    </border>
    <border>
      <left style="hair"/>
      <right style="hair"/>
      <top>
        <color indexed="63"/>
      </top>
      <bottom style="hair"/>
    </border>
    <border>
      <left style="hair"/>
      <right>
        <color indexed="63"/>
      </right>
      <top>
        <color indexed="63"/>
      </top>
      <bottom style="hair"/>
    </border>
    <border>
      <left style="hair"/>
      <right style="hair"/>
      <top style="hair"/>
      <bottom style="thin"/>
    </border>
    <border>
      <left style="hair"/>
      <right>
        <color indexed="63"/>
      </right>
      <top style="hair"/>
      <bottom style="medium"/>
    </border>
    <border>
      <left style="hair"/>
      <right style="hair"/>
      <top style="hair"/>
      <bottom style="medium"/>
    </border>
    <border>
      <left>
        <color indexed="63"/>
      </left>
      <right style="hair"/>
      <top style="hair"/>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hair"/>
      <right style="hair"/>
      <top style="hair"/>
      <bottom>
        <color indexed="63"/>
      </bottom>
    </border>
    <border>
      <left style="medium"/>
      <right style="thin"/>
      <top style="medium"/>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1" applyNumberFormat="0" applyFill="0" applyAlignment="0" applyProtection="0"/>
    <xf numFmtId="0" fontId="59" fillId="0" borderId="2" applyNumberFormat="0" applyFill="0" applyAlignment="0" applyProtection="0"/>
    <xf numFmtId="0" fontId="60" fillId="0" borderId="3"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20" borderId="5" applyNumberFormat="0" applyAlignment="0" applyProtection="0"/>
    <xf numFmtId="0" fontId="63" fillId="21" borderId="6" applyNumberFormat="0" applyAlignment="0" applyProtection="0"/>
    <xf numFmtId="0" fontId="64" fillId="20" borderId="6" applyNumberFormat="0" applyAlignment="0" applyProtection="0"/>
    <xf numFmtId="0" fontId="65" fillId="22" borderId="7" applyNumberFormat="0" applyAlignment="0" applyProtection="0"/>
    <xf numFmtId="0" fontId="66"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67" fillId="24" borderId="0" applyNumberFormat="0" applyBorder="0" applyAlignment="0" applyProtection="0"/>
    <xf numFmtId="0" fontId="0" fillId="25" borderId="8" applyNumberFormat="0" applyFont="0" applyAlignment="0" applyProtection="0"/>
    <xf numFmtId="0" fontId="68"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9" fontId="0" fillId="0" borderId="0" applyFont="0" applyFill="0" applyBorder="0" applyAlignment="0" applyProtection="0"/>
  </cellStyleXfs>
  <cellXfs count="222">
    <xf numFmtId="0" fontId="0" fillId="0" borderId="0" xfId="0" applyAlignment="1">
      <alignment/>
    </xf>
    <xf numFmtId="0" fontId="5" fillId="0" borderId="0" xfId="0" applyFont="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185" fontId="7" fillId="0" borderId="0" xfId="0" applyNumberFormat="1" applyFont="1" applyAlignment="1" applyProtection="1">
      <alignment vertical="center"/>
      <protection locked="0"/>
    </xf>
    <xf numFmtId="188" fontId="7" fillId="0" borderId="0" xfId="0" applyNumberFormat="1" applyFont="1" applyAlignment="1" applyProtection="1">
      <alignment vertical="center"/>
      <protection locked="0"/>
    </xf>
    <xf numFmtId="185" fontId="10" fillId="0" borderId="0" xfId="0" applyNumberFormat="1" applyFont="1" applyFill="1" applyAlignment="1" applyProtection="1">
      <alignment vertical="center"/>
      <protection locked="0"/>
    </xf>
    <xf numFmtId="185" fontId="7" fillId="0" borderId="0" xfId="0" applyNumberFormat="1" applyFont="1" applyAlignment="1" applyProtection="1">
      <alignment horizontal="right" vertical="center"/>
      <protection locked="0"/>
    </xf>
    <xf numFmtId="193" fontId="7" fillId="0" borderId="0" xfId="0" applyNumberFormat="1" applyFont="1" applyAlignment="1" applyProtection="1">
      <alignment vertical="center"/>
      <protection locked="0"/>
    </xf>
    <xf numFmtId="193" fontId="4" fillId="0" borderId="0" xfId="0" applyNumberFormat="1" applyFont="1" applyFill="1" applyBorder="1" applyAlignment="1" applyProtection="1">
      <alignment horizontal="right" vertical="center"/>
      <protection/>
    </xf>
    <xf numFmtId="188" fontId="17" fillId="0" borderId="0" xfId="0" applyNumberFormat="1" applyFont="1" applyFill="1" applyBorder="1" applyAlignment="1" applyProtection="1">
      <alignment horizontal="right" vertical="center"/>
      <protection/>
    </xf>
    <xf numFmtId="191" fontId="17"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88" fontId="4"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91" fontId="18"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190" fontId="4" fillId="0" borderId="0" xfId="0" applyNumberFormat="1" applyFont="1" applyFill="1" applyBorder="1" applyAlignment="1" applyProtection="1">
      <alignment horizontal="center" vertical="center"/>
      <protection/>
    </xf>
    <xf numFmtId="171" fontId="4" fillId="0" borderId="0" xfId="40" applyFont="1" applyFill="1" applyBorder="1" applyAlignment="1" applyProtection="1">
      <alignment vertical="center"/>
      <protection/>
    </xf>
    <xf numFmtId="1" fontId="19" fillId="0" borderId="0" xfId="0" applyNumberFormat="1" applyFont="1" applyFill="1" applyBorder="1" applyAlignment="1" applyProtection="1">
      <alignment horizontal="right" vertical="center"/>
      <protection/>
    </xf>
    <xf numFmtId="0" fontId="16" fillId="0" borderId="0" xfId="0" applyFont="1" applyBorder="1" applyAlignment="1" applyProtection="1">
      <alignment horizontal="center" vertical="center"/>
      <protection/>
    </xf>
    <xf numFmtId="0" fontId="19" fillId="0" borderId="0" xfId="0" applyFont="1" applyAlignment="1" applyProtection="1">
      <alignment horizontal="right" vertical="center"/>
      <protection locked="0"/>
    </xf>
    <xf numFmtId="0" fontId="19" fillId="0" borderId="10" xfId="0" applyFont="1" applyBorder="1" applyAlignment="1" applyProtection="1">
      <alignment horizontal="center" vertical="center"/>
      <protection/>
    </xf>
    <xf numFmtId="0" fontId="19"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20" fillId="0" borderId="0" xfId="0" applyFont="1" applyFill="1" applyBorder="1" applyAlignment="1" applyProtection="1">
      <alignment horizontal="right" vertical="center"/>
      <protection/>
    </xf>
    <xf numFmtId="0" fontId="12" fillId="0" borderId="0" xfId="0" applyFont="1" applyFill="1" applyBorder="1" applyAlignment="1" applyProtection="1">
      <alignment horizontal="center" vertical="center"/>
      <protection/>
    </xf>
    <xf numFmtId="3" fontId="12" fillId="0" borderId="0" xfId="0" applyNumberFormat="1" applyFont="1" applyFill="1" applyBorder="1" applyAlignment="1" applyProtection="1">
      <alignment horizontal="center" vertical="center"/>
      <protection/>
    </xf>
    <xf numFmtId="185"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right" vertical="center"/>
      <protection/>
    </xf>
    <xf numFmtId="193"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192" fontId="12" fillId="0" borderId="0" xfId="62"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20" fillId="0" borderId="11" xfId="0" applyFont="1" applyBorder="1" applyAlignment="1" applyProtection="1">
      <alignment horizontal="center" vertical="center"/>
      <protection/>
    </xf>
    <xf numFmtId="0" fontId="16" fillId="0" borderId="12" xfId="0" applyFont="1" applyBorder="1" applyAlignment="1" applyProtection="1">
      <alignment horizontal="center" wrapText="1"/>
      <protection/>
    </xf>
    <xf numFmtId="193" fontId="16" fillId="0" borderId="12" xfId="0" applyNumberFormat="1" applyFont="1" applyFill="1" applyBorder="1" applyAlignment="1" applyProtection="1">
      <alignment horizontal="center" wrapText="1"/>
      <protection/>
    </xf>
    <xf numFmtId="188" fontId="16" fillId="0" borderId="12" xfId="0" applyNumberFormat="1" applyFont="1" applyBorder="1" applyAlignment="1" applyProtection="1">
      <alignment horizontal="center" wrapText="1"/>
      <protection/>
    </xf>
    <xf numFmtId="193" fontId="16" fillId="0" borderId="13" xfId="0" applyNumberFormat="1" applyFont="1" applyFill="1" applyBorder="1" applyAlignment="1" applyProtection="1">
      <alignment horizontal="center" wrapText="1"/>
      <protection/>
    </xf>
    <xf numFmtId="0" fontId="21" fillId="0" borderId="0" xfId="0" applyFont="1" applyBorder="1" applyAlignment="1" applyProtection="1">
      <alignment horizontal="center" vertical="center"/>
      <protection/>
    </xf>
    <xf numFmtId="0" fontId="21" fillId="33" borderId="14" xfId="0" applyFont="1" applyFill="1" applyBorder="1" applyAlignment="1" applyProtection="1">
      <alignment horizontal="center" vertical="center"/>
      <protection/>
    </xf>
    <xf numFmtId="191" fontId="16" fillId="0" borderId="12" xfId="0" applyNumberFormat="1" applyFont="1" applyBorder="1" applyAlignment="1" applyProtection="1">
      <alignment horizontal="center" wrapText="1"/>
      <protection/>
    </xf>
    <xf numFmtId="191" fontId="16" fillId="0" borderId="12" xfId="0" applyNumberFormat="1" applyFont="1" applyFill="1" applyBorder="1" applyAlignment="1" applyProtection="1">
      <alignment horizontal="center" wrapText="1"/>
      <protection/>
    </xf>
    <xf numFmtId="188" fontId="16" fillId="0" borderId="12" xfId="0" applyNumberFormat="1" applyFont="1" applyFill="1" applyBorder="1" applyAlignment="1" applyProtection="1">
      <alignment horizontal="center" wrapText="1"/>
      <protection/>
    </xf>
    <xf numFmtId="0" fontId="11" fillId="0" borderId="0" xfId="0" applyFont="1" applyFill="1" applyBorder="1" applyAlignment="1">
      <alignment horizontal="center" vertical="center"/>
    </xf>
    <xf numFmtId="0" fontId="19" fillId="0" borderId="14" xfId="0" applyFont="1" applyFill="1" applyBorder="1" applyAlignment="1" applyProtection="1">
      <alignment horizontal="right" vertical="center"/>
      <protection/>
    </xf>
    <xf numFmtId="0" fontId="19" fillId="0" borderId="15" xfId="0" applyFont="1" applyFill="1" applyBorder="1" applyAlignment="1" applyProtection="1">
      <alignment horizontal="right" vertical="center"/>
      <protection/>
    </xf>
    <xf numFmtId="3" fontId="21" fillId="33" borderId="16" xfId="0" applyNumberFormat="1" applyFont="1" applyFill="1" applyBorder="1" applyAlignment="1" applyProtection="1">
      <alignment horizontal="center" vertical="center"/>
      <protection/>
    </xf>
    <xf numFmtId="0" fontId="21" fillId="33" borderId="16" xfId="0" applyFont="1" applyFill="1" applyBorder="1" applyAlignment="1" applyProtection="1">
      <alignment horizontal="center" vertical="center"/>
      <protection/>
    </xf>
    <xf numFmtId="193" fontId="21" fillId="33" borderId="16" xfId="0" applyNumberFormat="1" applyFont="1" applyFill="1" applyBorder="1" applyAlignment="1" applyProtection="1">
      <alignment horizontal="center" vertical="center"/>
      <protection/>
    </xf>
    <xf numFmtId="192" fontId="21" fillId="33" borderId="16" xfId="62" applyNumberFormat="1" applyFont="1" applyFill="1" applyBorder="1" applyAlignment="1" applyProtection="1">
      <alignment horizontal="center" vertical="center"/>
      <protection/>
    </xf>
    <xf numFmtId="0" fontId="19" fillId="0" borderId="17" xfId="0" applyFont="1" applyFill="1" applyBorder="1" applyAlignment="1" applyProtection="1">
      <alignment horizontal="right" vertical="center"/>
      <protection/>
    </xf>
    <xf numFmtId="185" fontId="21" fillId="33" borderId="16" xfId="0" applyNumberFormat="1" applyFont="1" applyFill="1" applyBorder="1" applyAlignment="1" applyProtection="1">
      <alignment horizontal="center" vertical="center"/>
      <protection/>
    </xf>
    <xf numFmtId="188" fontId="21" fillId="33" borderId="16" xfId="0" applyNumberFormat="1" applyFont="1" applyFill="1" applyBorder="1" applyAlignment="1" applyProtection="1">
      <alignment horizontal="center" vertical="center"/>
      <protection/>
    </xf>
    <xf numFmtId="0" fontId="19" fillId="0" borderId="16" xfId="0" applyFont="1" applyFill="1" applyBorder="1" applyAlignment="1" applyProtection="1">
      <alignment horizontal="right" vertical="center"/>
      <protection/>
    </xf>
    <xf numFmtId="0" fontId="19" fillId="0" borderId="18" xfId="0" applyFont="1" applyFill="1" applyBorder="1" applyAlignment="1" applyProtection="1">
      <alignment horizontal="right" vertical="center"/>
      <protection/>
    </xf>
    <xf numFmtId="3" fontId="24" fillId="33" borderId="16" xfId="0" applyNumberFormat="1" applyFont="1" applyFill="1" applyBorder="1" applyAlignment="1" applyProtection="1">
      <alignment horizontal="center" vertical="center"/>
      <protection/>
    </xf>
    <xf numFmtId="0" fontId="24" fillId="33" borderId="16" xfId="0" applyFont="1" applyFill="1" applyBorder="1" applyAlignment="1" applyProtection="1">
      <alignment horizontal="center" vertical="center"/>
      <protection/>
    </xf>
    <xf numFmtId="191" fontId="24" fillId="33" borderId="16" xfId="0" applyNumberFormat="1" applyFont="1" applyFill="1" applyBorder="1" applyAlignment="1" applyProtection="1">
      <alignment horizontal="center" vertical="center"/>
      <protection/>
    </xf>
    <xf numFmtId="188" fontId="24" fillId="33" borderId="16" xfId="0" applyNumberFormat="1" applyFont="1" applyFill="1" applyBorder="1" applyAlignment="1" applyProtection="1">
      <alignment horizontal="right" vertical="center"/>
      <protection/>
    </xf>
    <xf numFmtId="193" fontId="24" fillId="33" borderId="16" xfId="0" applyNumberFormat="1" applyFont="1" applyFill="1" applyBorder="1" applyAlignment="1" applyProtection="1">
      <alignment horizontal="center" vertical="center"/>
      <protection/>
    </xf>
    <xf numFmtId="192" fontId="24" fillId="33" borderId="16" xfId="62" applyNumberFormat="1" applyFont="1" applyFill="1" applyBorder="1" applyAlignment="1" applyProtection="1">
      <alignment horizontal="center" vertical="center"/>
      <protection/>
    </xf>
    <xf numFmtId="0" fontId="19" fillId="0" borderId="19" xfId="0" applyFont="1" applyFill="1" applyBorder="1" applyAlignment="1" applyProtection="1">
      <alignment horizontal="right" vertical="center"/>
      <protection/>
    </xf>
    <xf numFmtId="190" fontId="26" fillId="0" borderId="14" xfId="0" applyNumberFormat="1" applyFont="1" applyFill="1" applyBorder="1" applyAlignment="1" applyProtection="1">
      <alignment horizontal="center" vertical="center"/>
      <protection locked="0"/>
    </xf>
    <xf numFmtId="14" fontId="26" fillId="0" borderId="14" xfId="0" applyNumberFormat="1" applyFont="1" applyFill="1" applyBorder="1" applyAlignment="1">
      <alignment horizontal="left" vertical="center"/>
    </xf>
    <xf numFmtId="0" fontId="26" fillId="0" borderId="14" xfId="0" applyFont="1" applyFill="1" applyBorder="1" applyAlignment="1">
      <alignment horizontal="center" vertical="center"/>
    </xf>
    <xf numFmtId="185" fontId="26" fillId="0" borderId="14" xfId="40" applyNumberFormat="1" applyFont="1" applyFill="1" applyBorder="1" applyAlignment="1">
      <alignment horizontal="right"/>
    </xf>
    <xf numFmtId="196" fontId="26" fillId="0" borderId="14" xfId="40" applyNumberFormat="1" applyFont="1" applyFill="1" applyBorder="1" applyAlignment="1">
      <alignment horizontal="right"/>
    </xf>
    <xf numFmtId="2" fontId="26" fillId="0" borderId="14" xfId="40" applyNumberFormat="1" applyFont="1" applyFill="1" applyBorder="1" applyAlignment="1">
      <alignment horizontal="right"/>
    </xf>
    <xf numFmtId="192" fontId="26" fillId="0" borderId="14" xfId="62" applyNumberFormat="1" applyFont="1" applyFill="1" applyBorder="1" applyAlignment="1" applyProtection="1">
      <alignment horizontal="right" vertical="center"/>
      <protection/>
    </xf>
    <xf numFmtId="1" fontId="19" fillId="0" borderId="14" xfId="0" applyNumberFormat="1" applyFont="1" applyFill="1" applyBorder="1" applyAlignment="1" applyProtection="1">
      <alignment horizontal="right" vertical="center"/>
      <protection/>
    </xf>
    <xf numFmtId="171" fontId="4" fillId="0" borderId="14" xfId="40" applyFont="1" applyFill="1" applyBorder="1" applyAlignment="1" applyProtection="1">
      <alignment horizontal="left" vertical="center"/>
      <protection/>
    </xf>
    <xf numFmtId="190" fontId="4" fillId="0" borderId="14" xfId="0" applyNumberFormat="1" applyFont="1" applyFill="1" applyBorder="1" applyAlignment="1" applyProtection="1">
      <alignment horizontal="center" vertical="center"/>
      <protection/>
    </xf>
    <xf numFmtId="0" fontId="4" fillId="0" borderId="14" xfId="0" applyFont="1" applyFill="1" applyBorder="1" applyAlignment="1" applyProtection="1">
      <alignment vertical="center"/>
      <protection/>
    </xf>
    <xf numFmtId="0" fontId="4" fillId="0" borderId="14" xfId="0" applyNumberFormat="1" applyFont="1" applyFill="1" applyBorder="1" applyAlignment="1" applyProtection="1">
      <alignment horizontal="center" vertical="center"/>
      <protection/>
    </xf>
    <xf numFmtId="191" fontId="18" fillId="0" borderId="14" xfId="0" applyNumberFormat="1" applyFont="1" applyFill="1" applyBorder="1" applyAlignment="1" applyProtection="1">
      <alignment horizontal="right" vertical="center"/>
      <protection/>
    </xf>
    <xf numFmtId="188" fontId="9" fillId="0" borderId="14" xfId="0" applyNumberFormat="1" applyFont="1" applyFill="1" applyBorder="1" applyAlignment="1" applyProtection="1">
      <alignment horizontal="right" vertical="center"/>
      <protection/>
    </xf>
    <xf numFmtId="191" fontId="4" fillId="0" borderId="14" xfId="0" applyNumberFormat="1" applyFont="1" applyFill="1" applyBorder="1" applyAlignment="1" applyProtection="1">
      <alignment horizontal="right" vertical="center"/>
      <protection/>
    </xf>
    <xf numFmtId="188" fontId="4" fillId="0" borderId="14" xfId="0" applyNumberFormat="1" applyFont="1" applyFill="1" applyBorder="1" applyAlignment="1" applyProtection="1">
      <alignment horizontal="right" vertical="center"/>
      <protection/>
    </xf>
    <xf numFmtId="191" fontId="17" fillId="0" borderId="14" xfId="0" applyNumberFormat="1" applyFont="1" applyFill="1" applyBorder="1" applyAlignment="1" applyProtection="1">
      <alignment horizontal="right" vertical="center"/>
      <protection/>
    </xf>
    <xf numFmtId="188" fontId="17" fillId="0" borderId="14" xfId="0" applyNumberFormat="1" applyFont="1" applyFill="1" applyBorder="1" applyAlignment="1" applyProtection="1">
      <alignment horizontal="right" vertical="center"/>
      <protection/>
    </xf>
    <xf numFmtId="191" fontId="9" fillId="0" borderId="14" xfId="0" applyNumberFormat="1" applyFont="1" applyFill="1" applyBorder="1" applyAlignment="1" applyProtection="1">
      <alignment horizontal="right" vertical="center"/>
      <protection/>
    </xf>
    <xf numFmtId="188" fontId="9" fillId="0" borderId="14" xfId="0" applyNumberFormat="1" applyFont="1" applyFill="1" applyBorder="1" applyAlignment="1" applyProtection="1">
      <alignment horizontal="right" vertical="center"/>
      <protection locked="0"/>
    </xf>
    <xf numFmtId="188" fontId="4" fillId="0" borderId="14" xfId="0" applyNumberFormat="1" applyFont="1" applyFill="1" applyBorder="1" applyAlignment="1" applyProtection="1">
      <alignment horizontal="right" vertical="center"/>
      <protection locked="0"/>
    </xf>
    <xf numFmtId="193" fontId="4" fillId="0" borderId="14" xfId="0" applyNumberFormat="1" applyFont="1" applyFill="1" applyBorder="1" applyAlignment="1" applyProtection="1">
      <alignment vertical="center"/>
      <protection locked="0"/>
    </xf>
    <xf numFmtId="191" fontId="4" fillId="0" borderId="14" xfId="0" applyNumberFormat="1" applyFont="1" applyFill="1" applyBorder="1" applyAlignment="1" applyProtection="1">
      <alignment vertical="center"/>
      <protection locked="0"/>
    </xf>
    <xf numFmtId="0" fontId="4" fillId="0" borderId="14"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16" fillId="0" borderId="14"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7" fillId="0" borderId="14"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21" fillId="0" borderId="14" xfId="0" applyFont="1" applyFill="1" applyBorder="1" applyAlignment="1" applyProtection="1">
      <alignment horizontal="center" vertical="center"/>
      <protection/>
    </xf>
    <xf numFmtId="0" fontId="20" fillId="0" borderId="14" xfId="0" applyFont="1" applyFill="1" applyBorder="1" applyAlignment="1" applyProtection="1">
      <alignment horizontal="right" vertical="center"/>
      <protection/>
    </xf>
    <xf numFmtId="0" fontId="14" fillId="0" borderId="14" xfId="0" applyFont="1" applyFill="1" applyBorder="1" applyAlignment="1" applyProtection="1">
      <alignment horizontal="left" vertical="center"/>
      <protection/>
    </xf>
    <xf numFmtId="190" fontId="14" fillId="0" borderId="14" xfId="0" applyNumberFormat="1" applyFont="1" applyFill="1" applyBorder="1" applyAlignment="1" applyProtection="1">
      <alignment horizontal="center" vertical="center"/>
      <protection/>
    </xf>
    <xf numFmtId="0" fontId="14" fillId="0" borderId="14" xfId="0" applyFont="1" applyFill="1" applyBorder="1" applyAlignment="1" applyProtection="1">
      <alignment vertical="center"/>
      <protection/>
    </xf>
    <xf numFmtId="0" fontId="14" fillId="0" borderId="14" xfId="0" applyFont="1" applyFill="1" applyBorder="1" applyAlignment="1" applyProtection="1">
      <alignment horizontal="center" vertical="center"/>
      <protection/>
    </xf>
    <xf numFmtId="3" fontId="12" fillId="0" borderId="14" xfId="0" applyNumberFormat="1" applyFont="1" applyFill="1" applyBorder="1" applyAlignment="1" applyProtection="1">
      <alignment horizontal="center" vertical="center"/>
      <protection/>
    </xf>
    <xf numFmtId="0" fontId="12" fillId="0" borderId="14" xfId="0" applyFont="1" applyFill="1" applyBorder="1" applyAlignment="1" applyProtection="1">
      <alignment horizontal="center" vertical="center"/>
      <protection/>
    </xf>
    <xf numFmtId="191" fontId="12" fillId="0" borderId="14" xfId="0" applyNumberFormat="1" applyFont="1" applyFill="1" applyBorder="1" applyAlignment="1" applyProtection="1">
      <alignment vertical="center"/>
      <protection/>
    </xf>
    <xf numFmtId="188" fontId="12" fillId="0" borderId="14" xfId="0" applyNumberFormat="1" applyFont="1" applyFill="1" applyBorder="1" applyAlignment="1" applyProtection="1">
      <alignment horizontal="right" vertical="center"/>
      <protection/>
    </xf>
    <xf numFmtId="193" fontId="12" fillId="0" borderId="14" xfId="0" applyNumberFormat="1" applyFont="1" applyFill="1" applyBorder="1" applyAlignment="1" applyProtection="1">
      <alignment vertical="center"/>
      <protection/>
    </xf>
    <xf numFmtId="191" fontId="12" fillId="0" borderId="14" xfId="0" applyNumberFormat="1" applyFont="1" applyFill="1" applyBorder="1" applyAlignment="1" applyProtection="1">
      <alignment horizontal="right" vertical="center"/>
      <protection/>
    </xf>
    <xf numFmtId="192" fontId="12" fillId="0" borderId="14" xfId="62" applyNumberFormat="1" applyFont="1" applyFill="1" applyBorder="1" applyAlignment="1" applyProtection="1">
      <alignment vertical="center"/>
      <protection/>
    </xf>
    <xf numFmtId="0" fontId="13" fillId="0" borderId="14" xfId="0" applyFont="1" applyFill="1" applyBorder="1" applyAlignment="1" applyProtection="1">
      <alignment vertical="center"/>
      <protection/>
    </xf>
    <xf numFmtId="0" fontId="19" fillId="0" borderId="14" xfId="0" applyFont="1" applyFill="1" applyBorder="1" applyAlignment="1" applyProtection="1">
      <alignment horizontal="right" vertical="center"/>
      <protection locked="0"/>
    </xf>
    <xf numFmtId="0" fontId="7" fillId="0" borderId="14" xfId="0" applyFont="1" applyFill="1" applyBorder="1" applyAlignment="1" applyProtection="1">
      <alignment horizontal="left" vertical="center"/>
      <protection locked="0"/>
    </xf>
    <xf numFmtId="190" fontId="7" fillId="0" borderId="14" xfId="0" applyNumberFormat="1"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191" fontId="7" fillId="0" borderId="14" xfId="0" applyNumberFormat="1" applyFont="1" applyFill="1" applyBorder="1" applyAlignment="1" applyProtection="1">
      <alignment vertical="center"/>
      <protection locked="0"/>
    </xf>
    <xf numFmtId="188" fontId="7" fillId="0" borderId="14" xfId="0" applyNumberFormat="1" applyFont="1" applyFill="1" applyBorder="1" applyAlignment="1" applyProtection="1">
      <alignment horizontal="right" vertical="center"/>
      <protection locked="0"/>
    </xf>
    <xf numFmtId="191" fontId="10" fillId="0" borderId="14" xfId="0" applyNumberFormat="1" applyFont="1" applyFill="1" applyBorder="1" applyAlignment="1" applyProtection="1">
      <alignment vertical="center"/>
      <protection locked="0"/>
    </xf>
    <xf numFmtId="188" fontId="10" fillId="0" borderId="14" xfId="0" applyNumberFormat="1" applyFont="1" applyFill="1" applyBorder="1" applyAlignment="1" applyProtection="1">
      <alignment horizontal="right" vertical="center"/>
      <protection locked="0"/>
    </xf>
    <xf numFmtId="193" fontId="7" fillId="0" borderId="14" xfId="0" applyNumberFormat="1"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4" xfId="0" applyFont="1" applyFill="1" applyBorder="1" applyAlignment="1">
      <alignment vertical="center"/>
    </xf>
    <xf numFmtId="0" fontId="11" fillId="0" borderId="14" xfId="0" applyFont="1" applyFill="1" applyBorder="1" applyAlignment="1">
      <alignment horizontal="center" vertical="center"/>
    </xf>
    <xf numFmtId="191" fontId="7" fillId="0" borderId="14" xfId="0" applyNumberFormat="1" applyFont="1" applyFill="1" applyBorder="1" applyAlignment="1" applyProtection="1">
      <alignment horizontal="right" vertical="center"/>
      <protection locked="0"/>
    </xf>
    <xf numFmtId="190" fontId="26" fillId="0" borderId="16" xfId="0" applyNumberFormat="1" applyFont="1" applyFill="1" applyBorder="1" applyAlignment="1" applyProtection="1">
      <alignment horizontal="center" vertical="center"/>
      <protection locked="0"/>
    </xf>
    <xf numFmtId="14" fontId="26" fillId="0" borderId="16" xfId="0" applyNumberFormat="1" applyFont="1" applyFill="1" applyBorder="1" applyAlignment="1">
      <alignment horizontal="left" vertical="center"/>
    </xf>
    <xf numFmtId="0" fontId="26" fillId="0" borderId="16" xfId="0" applyFont="1" applyFill="1" applyBorder="1" applyAlignment="1">
      <alignment horizontal="center" vertical="center"/>
    </xf>
    <xf numFmtId="185" fontId="26" fillId="0" borderId="16" xfId="40" applyNumberFormat="1" applyFont="1" applyFill="1" applyBorder="1" applyAlignment="1">
      <alignment horizontal="right"/>
    </xf>
    <xf numFmtId="196" fontId="26" fillId="0" borderId="16" xfId="40" applyNumberFormat="1" applyFont="1" applyFill="1" applyBorder="1" applyAlignment="1">
      <alignment horizontal="right"/>
    </xf>
    <xf numFmtId="2" fontId="26" fillId="0" borderId="16" xfId="40" applyNumberFormat="1" applyFont="1" applyFill="1" applyBorder="1" applyAlignment="1">
      <alignment horizontal="right"/>
    </xf>
    <xf numFmtId="192" fontId="26" fillId="0" borderId="16" xfId="62" applyNumberFormat="1" applyFont="1" applyFill="1" applyBorder="1" applyAlignment="1" applyProtection="1">
      <alignment horizontal="right" vertical="center"/>
      <protection/>
    </xf>
    <xf numFmtId="190" fontId="26" fillId="0" borderId="20" xfId="0" applyNumberFormat="1" applyFont="1" applyFill="1" applyBorder="1" applyAlignment="1" applyProtection="1">
      <alignment horizontal="center" vertical="center"/>
      <protection locked="0"/>
    </xf>
    <xf numFmtId="14" fontId="26" fillId="0" borderId="20" xfId="0" applyNumberFormat="1" applyFont="1" applyFill="1" applyBorder="1" applyAlignment="1">
      <alignment horizontal="left" vertical="center"/>
    </xf>
    <xf numFmtId="0" fontId="26" fillId="0" borderId="20" xfId="0" applyFont="1" applyFill="1" applyBorder="1" applyAlignment="1">
      <alignment horizontal="center" vertical="center"/>
    </xf>
    <xf numFmtId="185" fontId="26" fillId="0" borderId="20" xfId="40" applyNumberFormat="1" applyFont="1" applyFill="1" applyBorder="1" applyAlignment="1">
      <alignment horizontal="right"/>
    </xf>
    <xf numFmtId="196" fontId="26" fillId="0" borderId="20" xfId="40" applyNumberFormat="1" applyFont="1" applyFill="1" applyBorder="1" applyAlignment="1">
      <alignment horizontal="right"/>
    </xf>
    <xf numFmtId="2" fontId="26" fillId="0" borderId="20" xfId="40" applyNumberFormat="1" applyFont="1" applyFill="1" applyBorder="1" applyAlignment="1">
      <alignment horizontal="right"/>
    </xf>
    <xf numFmtId="192" fontId="26" fillId="0" borderId="20" xfId="62" applyNumberFormat="1" applyFont="1" applyFill="1" applyBorder="1" applyAlignment="1" applyProtection="1">
      <alignment horizontal="right" vertical="center"/>
      <protection/>
    </xf>
    <xf numFmtId="0" fontId="16" fillId="0" borderId="21"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7" fillId="0" borderId="21" xfId="0" applyFont="1" applyFill="1" applyBorder="1" applyAlignment="1" applyProtection="1">
      <alignment vertical="center"/>
      <protection locked="0"/>
    </xf>
    <xf numFmtId="0" fontId="5" fillId="0" borderId="21" xfId="0" applyFont="1" applyFill="1" applyBorder="1" applyAlignment="1" applyProtection="1">
      <alignment vertical="center"/>
      <protection locked="0"/>
    </xf>
    <xf numFmtId="0" fontId="5" fillId="0" borderId="21" xfId="0" applyFont="1" applyFill="1" applyBorder="1" applyAlignment="1" applyProtection="1">
      <alignment vertical="center" wrapText="1"/>
      <protection locked="0"/>
    </xf>
    <xf numFmtId="0" fontId="26" fillId="0" borderId="22" xfId="0" applyFont="1" applyFill="1" applyBorder="1" applyAlignment="1">
      <alignment horizontal="left" vertical="center"/>
    </xf>
    <xf numFmtId="190" fontId="26" fillId="0" borderId="23" xfId="0" applyNumberFormat="1" applyFont="1" applyFill="1" applyBorder="1" applyAlignment="1" applyProtection="1">
      <alignment horizontal="center" vertical="center"/>
      <protection locked="0"/>
    </xf>
    <xf numFmtId="14" fontId="26" fillId="0" borderId="23" xfId="0" applyNumberFormat="1" applyFont="1" applyFill="1" applyBorder="1" applyAlignment="1">
      <alignment horizontal="left" vertical="center"/>
    </xf>
    <xf numFmtId="0" fontId="26" fillId="0" borderId="23" xfId="0" applyFont="1" applyFill="1" applyBorder="1" applyAlignment="1">
      <alignment horizontal="center" vertical="center"/>
    </xf>
    <xf numFmtId="185" fontId="26" fillId="0" borderId="23" xfId="40" applyNumberFormat="1" applyFont="1" applyFill="1" applyBorder="1" applyAlignment="1">
      <alignment horizontal="right"/>
    </xf>
    <xf numFmtId="196" fontId="26" fillId="0" borderId="23" xfId="40" applyNumberFormat="1" applyFont="1" applyFill="1" applyBorder="1" applyAlignment="1">
      <alignment horizontal="right"/>
    </xf>
    <xf numFmtId="2" fontId="26" fillId="0" borderId="23" xfId="40" applyNumberFormat="1" applyFont="1" applyFill="1" applyBorder="1" applyAlignment="1">
      <alignment horizontal="right"/>
    </xf>
    <xf numFmtId="192" fontId="26" fillId="0" borderId="23" xfId="62" applyNumberFormat="1" applyFont="1" applyFill="1" applyBorder="1" applyAlignment="1" applyProtection="1">
      <alignment horizontal="right" vertical="center"/>
      <protection/>
    </xf>
    <xf numFmtId="2" fontId="26" fillId="0" borderId="24" xfId="40" applyNumberFormat="1" applyFont="1" applyFill="1" applyBorder="1" applyAlignment="1">
      <alignment horizontal="right"/>
    </xf>
    <xf numFmtId="0" fontId="26" fillId="0" borderId="25" xfId="0" applyFont="1" applyFill="1" applyBorder="1" applyAlignment="1">
      <alignment horizontal="left" vertical="center"/>
    </xf>
    <xf numFmtId="2" fontId="26" fillId="0" borderId="26" xfId="40" applyNumberFormat="1" applyFont="1" applyFill="1" applyBorder="1" applyAlignment="1">
      <alignment horizontal="right"/>
    </xf>
    <xf numFmtId="0" fontId="26" fillId="0" borderId="27" xfId="0" applyFont="1" applyFill="1" applyBorder="1" applyAlignment="1">
      <alignment horizontal="left" vertical="center"/>
    </xf>
    <xf numFmtId="2" fontId="26" fillId="0" borderId="28" xfId="40" applyNumberFormat="1" applyFont="1" applyFill="1" applyBorder="1" applyAlignment="1">
      <alignment horizontal="right"/>
    </xf>
    <xf numFmtId="0" fontId="26" fillId="0" borderId="29" xfId="0" applyFont="1" applyFill="1" applyBorder="1" applyAlignment="1">
      <alignment horizontal="left" vertical="center"/>
    </xf>
    <xf numFmtId="2" fontId="26" fillId="0" borderId="30" xfId="40" applyNumberFormat="1" applyFont="1" applyFill="1" applyBorder="1" applyAlignment="1">
      <alignment horizontal="right"/>
    </xf>
    <xf numFmtId="0" fontId="19" fillId="0" borderId="15" xfId="0" applyFont="1" applyFill="1" applyBorder="1" applyAlignment="1" applyProtection="1">
      <alignment horizontal="center" vertical="center"/>
      <protection/>
    </xf>
    <xf numFmtId="0" fontId="20" fillId="0" borderId="15"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wrapText="1"/>
      <protection/>
    </xf>
    <xf numFmtId="191" fontId="16" fillId="0" borderId="20" xfId="0" applyNumberFormat="1" applyFont="1" applyFill="1" applyBorder="1" applyAlignment="1" applyProtection="1">
      <alignment horizontal="center" vertical="center" wrapText="1"/>
      <protection/>
    </xf>
    <xf numFmtId="188" fontId="16" fillId="0" borderId="20" xfId="0" applyNumberFormat="1" applyFont="1" applyFill="1" applyBorder="1" applyAlignment="1" applyProtection="1">
      <alignment horizontal="center" vertical="center" wrapText="1"/>
      <protection/>
    </xf>
    <xf numFmtId="193" fontId="16" fillId="0" borderId="20" xfId="0" applyNumberFormat="1" applyFont="1" applyFill="1" applyBorder="1" applyAlignment="1" applyProtection="1">
      <alignment horizontal="center" vertical="center" wrapText="1"/>
      <protection/>
    </xf>
    <xf numFmtId="193" fontId="16" fillId="0" borderId="28" xfId="0" applyNumberFormat="1" applyFont="1" applyFill="1" applyBorder="1" applyAlignment="1" applyProtection="1">
      <alignment horizontal="center" vertical="center" wrapText="1"/>
      <protection/>
    </xf>
    <xf numFmtId="0" fontId="16" fillId="0" borderId="23" xfId="0"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protection/>
    </xf>
    <xf numFmtId="185" fontId="16" fillId="0" borderId="23" xfId="0" applyNumberFormat="1" applyFont="1" applyFill="1" applyBorder="1" applyAlignment="1" applyProtection="1">
      <alignment horizontal="center" vertical="center" wrapText="1"/>
      <protection/>
    </xf>
    <xf numFmtId="193" fontId="16" fillId="0" borderId="23" xfId="0" applyNumberFormat="1" applyFont="1" applyFill="1" applyBorder="1" applyAlignment="1" applyProtection="1">
      <alignment horizontal="center" vertical="center" wrapText="1"/>
      <protection/>
    </xf>
    <xf numFmtId="0" fontId="22" fillId="33" borderId="14" xfId="0" applyFont="1" applyFill="1" applyBorder="1" applyAlignment="1" applyProtection="1">
      <alignment horizontal="center" vertical="center"/>
      <protection/>
    </xf>
    <xf numFmtId="0" fontId="0" fillId="33" borderId="31" xfId="0" applyFill="1" applyBorder="1" applyAlignment="1">
      <alignment/>
    </xf>
    <xf numFmtId="0" fontId="16" fillId="0" borderId="20" xfId="0" applyFont="1" applyFill="1" applyBorder="1" applyAlignment="1" applyProtection="1">
      <alignment horizontal="center" vertical="center" wrapText="1"/>
      <protection/>
    </xf>
    <xf numFmtId="193" fontId="16" fillId="0" borderId="24" xfId="0" applyNumberFormat="1" applyFont="1" applyFill="1" applyBorder="1" applyAlignment="1" applyProtection="1">
      <alignment horizontal="center" vertical="center" wrapText="1"/>
      <protection/>
    </xf>
    <xf numFmtId="171" fontId="16" fillId="0" borderId="22" xfId="40" applyFont="1" applyFill="1" applyBorder="1" applyAlignment="1" applyProtection="1">
      <alignment horizontal="center" vertical="center"/>
      <protection/>
    </xf>
    <xf numFmtId="171" fontId="16" fillId="0" borderId="27" xfId="40" applyFont="1" applyFill="1" applyBorder="1" applyAlignment="1" applyProtection="1">
      <alignment horizontal="center" vertical="center"/>
      <protection/>
    </xf>
    <xf numFmtId="190" fontId="16" fillId="0" borderId="23" xfId="0" applyNumberFormat="1" applyFont="1" applyFill="1" applyBorder="1" applyAlignment="1" applyProtection="1">
      <alignment horizontal="center" vertical="center" wrapText="1"/>
      <protection/>
    </xf>
    <xf numFmtId="190" fontId="16" fillId="0" borderId="20" xfId="0" applyNumberFormat="1" applyFont="1" applyFill="1" applyBorder="1" applyAlignment="1" applyProtection="1">
      <alignment horizontal="center" vertical="center" wrapText="1"/>
      <protection/>
    </xf>
    <xf numFmtId="0" fontId="11" fillId="0" borderId="14" xfId="0" applyFont="1" applyFill="1" applyBorder="1" applyAlignment="1" applyProtection="1">
      <alignment horizontal="left" vertical="center"/>
      <protection locked="0"/>
    </xf>
    <xf numFmtId="0" fontId="11" fillId="0" borderId="14" xfId="0" applyFont="1" applyFill="1" applyBorder="1" applyAlignment="1">
      <alignment horizontal="left" vertical="center"/>
    </xf>
    <xf numFmtId="0" fontId="24" fillId="33" borderId="16" xfId="0" applyFont="1" applyFill="1" applyBorder="1" applyAlignment="1">
      <alignment horizontal="center" vertical="center"/>
    </xf>
    <xf numFmtId="0" fontId="25" fillId="33" borderId="16" xfId="0" applyFont="1" applyFill="1" applyBorder="1" applyAlignment="1">
      <alignment horizontal="center" vertical="center"/>
    </xf>
    <xf numFmtId="0" fontId="0" fillId="33" borderId="16" xfId="0" applyFont="1" applyFill="1" applyBorder="1" applyAlignment="1">
      <alignment horizontal="center" vertical="center"/>
    </xf>
    <xf numFmtId="0" fontId="15" fillId="0" borderId="14" xfId="0" applyNumberFormat="1" applyFont="1" applyFill="1" applyBorder="1" applyAlignment="1" applyProtection="1">
      <alignment horizontal="right" vertical="center" wrapText="1"/>
      <protection locked="0"/>
    </xf>
    <xf numFmtId="0" fontId="0" fillId="0" borderId="14" xfId="0" applyFill="1" applyBorder="1" applyAlignment="1">
      <alignment horizontal="right" vertical="center" wrapText="1"/>
    </xf>
    <xf numFmtId="0" fontId="15" fillId="0" borderId="14" xfId="0" applyFont="1" applyFill="1" applyBorder="1" applyAlignment="1">
      <alignment horizontal="right" vertical="center" wrapText="1"/>
    </xf>
    <xf numFmtId="193" fontId="8" fillId="0" borderId="14" xfId="0" applyNumberFormat="1" applyFont="1" applyFill="1" applyBorder="1" applyAlignment="1" applyProtection="1">
      <alignment horizontal="right" vertical="center" wrapText="1"/>
      <protection locked="0"/>
    </xf>
    <xf numFmtId="0" fontId="15" fillId="0" borderId="0" xfId="0" applyFont="1" applyAlignment="1">
      <alignment horizontal="right" vertical="center" wrapText="1"/>
    </xf>
    <xf numFmtId="0" fontId="0" fillId="0" borderId="0" xfId="0" applyAlignment="1">
      <alignment horizontal="right" vertical="center" wrapText="1"/>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193" fontId="8" fillId="0" borderId="0" xfId="0" applyNumberFormat="1" applyFont="1" applyBorder="1" applyAlignment="1" applyProtection="1">
      <alignment horizontal="right" vertical="center" wrapText="1"/>
      <protection locked="0"/>
    </xf>
    <xf numFmtId="0" fontId="15" fillId="0" borderId="0" xfId="0" applyNumberFormat="1" applyFont="1" applyFill="1" applyBorder="1" applyAlignment="1" applyProtection="1">
      <alignment horizontal="right" vertical="center" wrapText="1"/>
      <protection locked="0"/>
    </xf>
    <xf numFmtId="0" fontId="23" fillId="33" borderId="0" xfId="0" applyFont="1" applyFill="1" applyBorder="1" applyAlignment="1" applyProtection="1">
      <alignment horizontal="center" vertical="center"/>
      <protection/>
    </xf>
    <xf numFmtId="0" fontId="0" fillId="0" borderId="0" xfId="0" applyAlignment="1">
      <alignment/>
    </xf>
    <xf numFmtId="171" fontId="16" fillId="0" borderId="32" xfId="40" applyFont="1" applyFill="1" applyBorder="1" applyAlignment="1" applyProtection="1">
      <alignment horizontal="center" vertical="center"/>
      <protection/>
    </xf>
    <xf numFmtId="171" fontId="16" fillId="0" borderId="33" xfId="40" applyFont="1" applyFill="1" applyBorder="1" applyAlignment="1" applyProtection="1">
      <alignment horizontal="center" vertical="center"/>
      <protection/>
    </xf>
    <xf numFmtId="190" fontId="16" fillId="0" borderId="34" xfId="0" applyNumberFormat="1" applyFont="1" applyFill="1" applyBorder="1" applyAlignment="1" applyProtection="1">
      <alignment horizontal="center" vertical="center" wrapText="1"/>
      <protection/>
    </xf>
    <xf numFmtId="190" fontId="16" fillId="0" borderId="12" xfId="0" applyNumberFormat="1" applyFont="1" applyFill="1" applyBorder="1" applyAlignment="1" applyProtection="1">
      <alignment horizontal="center" vertical="center" wrapText="1"/>
      <protection/>
    </xf>
    <xf numFmtId="0" fontId="21" fillId="33" borderId="16" xfId="0" applyFont="1" applyFill="1" applyBorder="1" applyAlignment="1">
      <alignment horizontal="center" vertical="center"/>
    </xf>
    <xf numFmtId="0" fontId="21" fillId="33" borderId="16" xfId="0" applyFont="1" applyFill="1" applyBorder="1" applyAlignment="1">
      <alignment horizontal="right" vertical="center"/>
    </xf>
    <xf numFmtId="193" fontId="16" fillId="0" borderId="34" xfId="0" applyNumberFormat="1" applyFont="1" applyFill="1" applyBorder="1" applyAlignment="1" applyProtection="1">
      <alignment horizontal="center" vertical="center" wrapText="1"/>
      <protection/>
    </xf>
    <xf numFmtId="185" fontId="16" fillId="0" borderId="34" xfId="0" applyNumberFormat="1" applyFont="1" applyFill="1" applyBorder="1" applyAlignment="1" applyProtection="1">
      <alignment horizontal="center" vertical="center" wrapText="1"/>
      <protection/>
    </xf>
    <xf numFmtId="193" fontId="16" fillId="0" borderId="35" xfId="0" applyNumberFormat="1" applyFont="1" applyFill="1" applyBorder="1" applyAlignment="1" applyProtection="1">
      <alignment horizontal="center" vertical="center" wrapText="1"/>
      <protection/>
    </xf>
    <xf numFmtId="0" fontId="16" fillId="0" borderId="34"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87071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5678150" y="0"/>
          <a:ext cx="301942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8688050" cy="1095375"/>
        </a:xfrm>
        <a:prstGeom prst="rect">
          <a:avLst/>
        </a:prstGeom>
        <a:solidFill>
          <a:srgbClr val="993366"/>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18</xdr:col>
      <xdr:colOff>695325</xdr:colOff>
      <xdr:row>0</xdr:row>
      <xdr:rowOff>390525</xdr:rowOff>
    </xdr:from>
    <xdr:to>
      <xdr:col>22</xdr:col>
      <xdr:colOff>323850</xdr:colOff>
      <xdr:row>0</xdr:row>
      <xdr:rowOff>1076325</xdr:rowOff>
    </xdr:to>
    <xdr:sp fLocksText="0">
      <xdr:nvSpPr>
        <xdr:cNvPr id="4" name="Text Box 6"/>
        <xdr:cNvSpPr txBox="1">
          <a:spLocks noChangeArrowheads="1"/>
        </xdr:cNvSpPr>
      </xdr:nvSpPr>
      <xdr:spPr>
        <a:xfrm>
          <a:off x="15363825" y="390525"/>
          <a:ext cx="3190875" cy="685800"/>
        </a:xfrm>
        <a:prstGeom prst="rect">
          <a:avLst/>
        </a:prstGeom>
        <a:solidFill>
          <a:srgbClr val="993366"/>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WEEKEND: 17
</a:t>
          </a:r>
          <a:r>
            <a:rPr lang="en-US" cap="none" sz="2000" b="0" i="0" u="none" baseline="0">
              <a:solidFill>
                <a:srgbClr val="FFFFFF"/>
              </a:solidFill>
              <a:latin typeface="Impact"/>
              <a:ea typeface="Impact"/>
              <a:cs typeface="Impact"/>
            </a:rPr>
            <a:t>25-27 APR'</a:t>
          </a:r>
          <a:r>
            <a:rPr lang="en-US" cap="none" sz="1600" b="0" i="0" u="none" baseline="0">
              <a:solidFill>
                <a:srgbClr val="FFFFFF"/>
              </a:solidFill>
              <a:latin typeface="Impact"/>
              <a:ea typeface="Impact"/>
              <a:cs typeface="Impact"/>
            </a:rPr>
            <a:t> 2008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0015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305675" y="0"/>
          <a:ext cx="25146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4"/>
        <xdr:cNvSpPr txBox="1">
          <a:spLocks noChangeArrowheads="1"/>
        </xdr:cNvSpPr>
      </xdr:nvSpPr>
      <xdr:spPr>
        <a:xfrm>
          <a:off x="0" y="0"/>
          <a:ext cx="93440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4" name="Text Box 5"/>
        <xdr:cNvSpPr txBox="1">
          <a:spLocks noChangeArrowheads="1"/>
        </xdr:cNvSpPr>
      </xdr:nvSpPr>
      <xdr:spPr>
        <a:xfrm>
          <a:off x="7172325" y="0"/>
          <a:ext cx="21526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6"/>
        <xdr:cNvSpPr txBox="1">
          <a:spLocks noChangeArrowheads="1"/>
        </xdr:cNvSpPr>
      </xdr:nvSpPr>
      <xdr:spPr>
        <a:xfrm>
          <a:off x="19050" y="38100"/>
          <a:ext cx="9334500"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390525</xdr:colOff>
      <xdr:row>0</xdr:row>
      <xdr:rowOff>904875</xdr:rowOff>
    </xdr:to>
    <xdr:sp fLocksText="0">
      <xdr:nvSpPr>
        <xdr:cNvPr id="6" name="Text Box 7"/>
        <xdr:cNvSpPr txBox="1">
          <a:spLocks noChangeArrowheads="1"/>
        </xdr:cNvSpPr>
      </xdr:nvSpPr>
      <xdr:spPr>
        <a:xfrm>
          <a:off x="7515225" y="409575"/>
          <a:ext cx="1733550"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8"/>
        <xdr:cNvSpPr txBox="1">
          <a:spLocks noChangeArrowheads="1"/>
        </xdr:cNvSpPr>
      </xdr:nvSpPr>
      <xdr:spPr>
        <a:xfrm>
          <a:off x="0" y="0"/>
          <a:ext cx="93440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8" name="Text Box 9"/>
        <xdr:cNvSpPr txBox="1">
          <a:spLocks noChangeArrowheads="1"/>
        </xdr:cNvSpPr>
      </xdr:nvSpPr>
      <xdr:spPr>
        <a:xfrm>
          <a:off x="7172325" y="0"/>
          <a:ext cx="21526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10"/>
        <xdr:cNvSpPr txBox="1">
          <a:spLocks noChangeArrowheads="1"/>
        </xdr:cNvSpPr>
      </xdr:nvSpPr>
      <xdr:spPr>
        <a:xfrm>
          <a:off x="19050" y="38100"/>
          <a:ext cx="9334500" cy="1038225"/>
        </a:xfrm>
        <a:prstGeom prst="rect">
          <a:avLst/>
        </a:prstGeom>
        <a:solidFill>
          <a:srgbClr val="993366"/>
        </a:solidFill>
        <a:ln w="38100" cmpd="dbl">
          <a:noFill/>
        </a:ln>
      </xdr:spPr>
      <xdr:txBody>
        <a:bodyPr vertOverflow="clip" wrap="square" lIns="73152" tIns="64008" rIns="73152" bIns="64008"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 Box 11"/>
        <xdr:cNvSpPr txBox="1">
          <a:spLocks noChangeArrowheads="1"/>
        </xdr:cNvSpPr>
      </xdr:nvSpPr>
      <xdr:spPr>
        <a:xfrm>
          <a:off x="7562850" y="390525"/>
          <a:ext cx="1704975" cy="647700"/>
        </a:xfrm>
        <a:prstGeom prst="rect">
          <a:avLst/>
        </a:prstGeom>
        <a:no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WEEKEND: 17
</a:t>
          </a:r>
          <a:r>
            <a:rPr lang="en-US" cap="none" sz="1200" b="0" i="0" u="none" baseline="0">
              <a:solidFill>
                <a:srgbClr val="FFFFFF"/>
              </a:solidFill>
              <a:latin typeface="Impact"/>
              <a:ea typeface="Impact"/>
              <a:cs typeface="Impact"/>
            </a:rPr>
            <a:t>25-27 APR'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121"/>
  <sheetViews>
    <sheetView tabSelected="1" zoomScale="60" zoomScaleNormal="60" zoomScalePageLayoutView="0" workbookViewId="0" topLeftCell="A1">
      <selection activeCell="B3" sqref="B3:B4"/>
    </sheetView>
  </sheetViews>
  <sheetFormatPr defaultColWidth="39.8515625" defaultRowHeight="12.75"/>
  <cols>
    <col min="1" max="1" width="4.28125" style="127" bestFit="1" customWidth="1"/>
    <col min="2" max="2" width="30.421875" style="128" customWidth="1"/>
    <col min="3" max="3" width="11.00390625" style="129" bestFit="1" customWidth="1"/>
    <col min="4" max="4" width="16.140625" style="111" customWidth="1"/>
    <col min="5" max="5" width="17.28125" style="111" customWidth="1"/>
    <col min="6" max="6" width="8.00390625" style="130" bestFit="1" customWidth="1"/>
    <col min="7" max="7" width="9.7109375" style="130" bestFit="1" customWidth="1"/>
    <col min="8" max="8" width="9.28125" style="130" customWidth="1"/>
    <col min="9" max="9" width="13.00390625" style="131" bestFit="1" customWidth="1"/>
    <col min="10" max="10" width="9.7109375" style="132" bestFit="1" customWidth="1"/>
    <col min="11" max="11" width="13.421875" style="131" bestFit="1" customWidth="1"/>
    <col min="12" max="12" width="10.00390625" style="132" bestFit="1" customWidth="1"/>
    <col min="13" max="13" width="13.421875" style="131" bestFit="1" customWidth="1"/>
    <col min="14" max="14" width="10.00390625" style="132" bestFit="1" customWidth="1"/>
    <col min="15" max="15" width="15.8515625" style="133" bestFit="1" customWidth="1"/>
    <col min="16" max="16" width="10.00390625" style="134" bestFit="1" customWidth="1"/>
    <col min="17" max="17" width="9.7109375" style="132" customWidth="1"/>
    <col min="18" max="18" width="8.7109375" style="135" bestFit="1" customWidth="1"/>
    <col min="19" max="19" width="13.140625" style="139" bestFit="1" customWidth="1"/>
    <col min="20" max="20" width="9.7109375" style="111" customWidth="1"/>
    <col min="21" max="21" width="17.140625" style="131" bestFit="1" customWidth="1"/>
    <col min="22" max="22" width="13.421875" style="132" bestFit="1" customWidth="1"/>
    <col min="23" max="23" width="7.140625" style="135" customWidth="1"/>
    <col min="24" max="24" width="39.8515625" style="112" customWidth="1"/>
    <col min="25" max="27" width="39.8515625" style="111" customWidth="1"/>
    <col min="28" max="28" width="2.00390625" style="111" bestFit="1" customWidth="1"/>
    <col min="29" max="16384" width="39.8515625" style="111" customWidth="1"/>
  </cols>
  <sheetData>
    <row r="1" spans="1:23" s="107" customFormat="1" ht="99" customHeight="1">
      <c r="A1" s="91"/>
      <c r="B1" s="92"/>
      <c r="C1" s="93"/>
      <c r="D1" s="94"/>
      <c r="E1" s="94"/>
      <c r="F1" s="95"/>
      <c r="G1" s="95"/>
      <c r="H1" s="95"/>
      <c r="I1" s="96"/>
      <c r="J1" s="97"/>
      <c r="K1" s="98"/>
      <c r="L1" s="99"/>
      <c r="M1" s="100"/>
      <c r="N1" s="101"/>
      <c r="O1" s="102"/>
      <c r="P1" s="103"/>
      <c r="Q1" s="104"/>
      <c r="R1" s="105"/>
      <c r="S1" s="106"/>
      <c r="U1" s="106"/>
      <c r="V1" s="104"/>
      <c r="W1" s="105"/>
    </row>
    <row r="2" spans="1:23" s="108" customFormat="1" ht="27.75" thickBot="1">
      <c r="A2" s="185" t="s">
        <v>153</v>
      </c>
      <c r="B2" s="186"/>
      <c r="C2" s="186"/>
      <c r="D2" s="186"/>
      <c r="E2" s="186"/>
      <c r="F2" s="186"/>
      <c r="G2" s="186"/>
      <c r="H2" s="186"/>
      <c r="I2" s="186"/>
      <c r="J2" s="186"/>
      <c r="K2" s="186"/>
      <c r="L2" s="186"/>
      <c r="M2" s="186"/>
      <c r="N2" s="186"/>
      <c r="O2" s="186"/>
      <c r="P2" s="186"/>
      <c r="Q2" s="186"/>
      <c r="R2" s="186"/>
      <c r="S2" s="186"/>
      <c r="T2" s="186"/>
      <c r="U2" s="186"/>
      <c r="V2" s="186"/>
      <c r="W2" s="186"/>
    </row>
    <row r="3" spans="1:24" s="109" customFormat="1" ht="20.25" customHeight="1">
      <c r="A3" s="174"/>
      <c r="B3" s="189" t="s">
        <v>173</v>
      </c>
      <c r="C3" s="191" t="s">
        <v>102</v>
      </c>
      <c r="D3" s="181" t="s">
        <v>93</v>
      </c>
      <c r="E3" s="181" t="s">
        <v>28</v>
      </c>
      <c r="F3" s="181" t="s">
        <v>103</v>
      </c>
      <c r="G3" s="181" t="s">
        <v>104</v>
      </c>
      <c r="H3" s="181" t="s">
        <v>105</v>
      </c>
      <c r="I3" s="183" t="s">
        <v>94</v>
      </c>
      <c r="J3" s="183"/>
      <c r="K3" s="183" t="s">
        <v>95</v>
      </c>
      <c r="L3" s="183"/>
      <c r="M3" s="183" t="s">
        <v>96</v>
      </c>
      <c r="N3" s="183"/>
      <c r="O3" s="184" t="s">
        <v>106</v>
      </c>
      <c r="P3" s="184"/>
      <c r="Q3" s="184"/>
      <c r="R3" s="184"/>
      <c r="S3" s="183" t="s">
        <v>92</v>
      </c>
      <c r="T3" s="183"/>
      <c r="U3" s="184" t="s">
        <v>174</v>
      </c>
      <c r="V3" s="184"/>
      <c r="W3" s="188"/>
      <c r="X3" s="154"/>
    </row>
    <row r="4" spans="1:24" s="109" customFormat="1" ht="52.5" customHeight="1" thickBot="1">
      <c r="A4" s="175"/>
      <c r="B4" s="190"/>
      <c r="C4" s="192"/>
      <c r="D4" s="182"/>
      <c r="E4" s="182"/>
      <c r="F4" s="187"/>
      <c r="G4" s="187"/>
      <c r="H4" s="187"/>
      <c r="I4" s="177" t="s">
        <v>101</v>
      </c>
      <c r="J4" s="178" t="s">
        <v>98</v>
      </c>
      <c r="K4" s="177" t="s">
        <v>101</v>
      </c>
      <c r="L4" s="178" t="s">
        <v>98</v>
      </c>
      <c r="M4" s="177" t="s">
        <v>101</v>
      </c>
      <c r="N4" s="178" t="s">
        <v>98</v>
      </c>
      <c r="O4" s="177" t="s">
        <v>101</v>
      </c>
      <c r="P4" s="178" t="s">
        <v>98</v>
      </c>
      <c r="Q4" s="178" t="s">
        <v>175</v>
      </c>
      <c r="R4" s="179" t="s">
        <v>176</v>
      </c>
      <c r="S4" s="177" t="s">
        <v>101</v>
      </c>
      <c r="T4" s="176" t="s">
        <v>97</v>
      </c>
      <c r="U4" s="177" t="s">
        <v>101</v>
      </c>
      <c r="V4" s="178" t="s">
        <v>98</v>
      </c>
      <c r="W4" s="180" t="s">
        <v>176</v>
      </c>
      <c r="X4" s="154"/>
    </row>
    <row r="5" spans="1:24" s="109" customFormat="1" ht="15">
      <c r="A5" s="67">
        <v>1</v>
      </c>
      <c r="B5" s="159" t="s">
        <v>133</v>
      </c>
      <c r="C5" s="160">
        <v>39556</v>
      </c>
      <c r="D5" s="161" t="s">
        <v>108</v>
      </c>
      <c r="E5" s="161" t="s">
        <v>56</v>
      </c>
      <c r="F5" s="162">
        <v>104</v>
      </c>
      <c r="G5" s="162">
        <v>104</v>
      </c>
      <c r="H5" s="162">
        <v>2</v>
      </c>
      <c r="I5" s="163">
        <v>29320.5</v>
      </c>
      <c r="J5" s="164">
        <v>3708</v>
      </c>
      <c r="K5" s="163">
        <v>85777.5</v>
      </c>
      <c r="L5" s="164">
        <v>9417</v>
      </c>
      <c r="M5" s="163">
        <v>80434</v>
      </c>
      <c r="N5" s="164">
        <v>8956</v>
      </c>
      <c r="O5" s="163">
        <f>I5+K5+M5</f>
        <v>195532</v>
      </c>
      <c r="P5" s="164">
        <f>J5+L5+N5</f>
        <v>22081</v>
      </c>
      <c r="Q5" s="164">
        <f aca="true" t="shared" si="0" ref="Q5:Q16">IF(O5&lt;&gt;0,P5/G5,"")</f>
        <v>212.31730769230768</v>
      </c>
      <c r="R5" s="165">
        <f aca="true" t="shared" si="1" ref="R5:R16">IF(O5&lt;&gt;0,O5/P5,"")</f>
        <v>8.855214890629954</v>
      </c>
      <c r="S5" s="163">
        <v>248216.5</v>
      </c>
      <c r="T5" s="166">
        <f>(+S5-O5)/-S5</f>
        <v>-0.21225220724649652</v>
      </c>
      <c r="U5" s="163">
        <v>743255</v>
      </c>
      <c r="V5" s="164">
        <v>91608</v>
      </c>
      <c r="W5" s="167">
        <f>U5/V5</f>
        <v>8.113428958169592</v>
      </c>
      <c r="X5" s="154"/>
    </row>
    <row r="6" spans="1:24" s="109" customFormat="1" ht="15">
      <c r="A6" s="67">
        <v>2</v>
      </c>
      <c r="B6" s="168" t="s">
        <v>132</v>
      </c>
      <c r="C6" s="84">
        <v>39556</v>
      </c>
      <c r="D6" s="85" t="s">
        <v>41</v>
      </c>
      <c r="E6" s="85" t="s">
        <v>46</v>
      </c>
      <c r="F6" s="86">
        <v>123</v>
      </c>
      <c r="G6" s="86">
        <v>124</v>
      </c>
      <c r="H6" s="86">
        <v>2</v>
      </c>
      <c r="I6" s="87">
        <v>24401</v>
      </c>
      <c r="J6" s="88">
        <v>2763</v>
      </c>
      <c r="K6" s="87">
        <v>73739</v>
      </c>
      <c r="L6" s="88">
        <v>7866</v>
      </c>
      <c r="M6" s="87">
        <v>70482</v>
      </c>
      <c r="N6" s="88">
        <v>7697</v>
      </c>
      <c r="O6" s="87">
        <f>+M6+K6+I6</f>
        <v>168622</v>
      </c>
      <c r="P6" s="88">
        <f>+N6+L6+J6</f>
        <v>18326</v>
      </c>
      <c r="Q6" s="88">
        <f t="shared" si="0"/>
        <v>147.79032258064515</v>
      </c>
      <c r="R6" s="89">
        <f t="shared" si="1"/>
        <v>9.201244134017243</v>
      </c>
      <c r="S6" s="87">
        <v>745625</v>
      </c>
      <c r="T6" s="90">
        <f>(+S6-O6)/-S6</f>
        <v>-0.7738514668901928</v>
      </c>
      <c r="U6" s="87">
        <v>1158951</v>
      </c>
      <c r="V6" s="88">
        <v>135252</v>
      </c>
      <c r="W6" s="169">
        <f>+U6/V6</f>
        <v>8.568827078342649</v>
      </c>
      <c r="X6" s="154"/>
    </row>
    <row r="7" spans="1:24" s="110" customFormat="1" ht="18.75" thickBot="1">
      <c r="A7" s="83">
        <v>3</v>
      </c>
      <c r="B7" s="170" t="s">
        <v>2</v>
      </c>
      <c r="C7" s="147">
        <v>39532</v>
      </c>
      <c r="D7" s="148" t="s">
        <v>99</v>
      </c>
      <c r="E7" s="148" t="s">
        <v>100</v>
      </c>
      <c r="F7" s="149">
        <v>65</v>
      </c>
      <c r="G7" s="149">
        <v>65</v>
      </c>
      <c r="H7" s="149">
        <v>1</v>
      </c>
      <c r="I7" s="150">
        <v>35270</v>
      </c>
      <c r="J7" s="151">
        <v>3752</v>
      </c>
      <c r="K7" s="150">
        <v>71657</v>
      </c>
      <c r="L7" s="151">
        <v>7387</v>
      </c>
      <c r="M7" s="150">
        <v>58554</v>
      </c>
      <c r="N7" s="151">
        <v>6211</v>
      </c>
      <c r="O7" s="150">
        <f>+I7+K7+M7</f>
        <v>165481</v>
      </c>
      <c r="P7" s="151">
        <f>+J7+L7+N7</f>
        <v>17350</v>
      </c>
      <c r="Q7" s="151">
        <f t="shared" si="0"/>
        <v>266.9230769230769</v>
      </c>
      <c r="R7" s="152">
        <f t="shared" si="1"/>
        <v>9.537809798270894</v>
      </c>
      <c r="S7" s="150"/>
      <c r="T7" s="153"/>
      <c r="U7" s="150">
        <v>165481</v>
      </c>
      <c r="V7" s="151">
        <v>17350</v>
      </c>
      <c r="W7" s="171">
        <f>U7/V7</f>
        <v>9.537809798270894</v>
      </c>
      <c r="X7" s="155"/>
    </row>
    <row r="8" spans="1:24" s="110" customFormat="1" ht="18">
      <c r="A8" s="72">
        <v>4</v>
      </c>
      <c r="B8" s="172" t="s">
        <v>134</v>
      </c>
      <c r="C8" s="140">
        <v>39556</v>
      </c>
      <c r="D8" s="141" t="s">
        <v>41</v>
      </c>
      <c r="E8" s="141" t="s">
        <v>135</v>
      </c>
      <c r="F8" s="142">
        <v>37</v>
      </c>
      <c r="G8" s="142">
        <v>37</v>
      </c>
      <c r="H8" s="142">
        <v>2</v>
      </c>
      <c r="I8" s="143">
        <v>27189</v>
      </c>
      <c r="J8" s="144">
        <v>2483</v>
      </c>
      <c r="K8" s="143">
        <v>62059</v>
      </c>
      <c r="L8" s="144">
        <v>5449</v>
      </c>
      <c r="M8" s="143">
        <v>36472</v>
      </c>
      <c r="N8" s="144">
        <v>3399</v>
      </c>
      <c r="O8" s="143">
        <f>+M8+K8+I8</f>
        <v>125720</v>
      </c>
      <c r="P8" s="144">
        <f>+N8+L8+J8</f>
        <v>11331</v>
      </c>
      <c r="Q8" s="144">
        <f t="shared" si="0"/>
        <v>306.2432432432432</v>
      </c>
      <c r="R8" s="145">
        <f t="shared" si="1"/>
        <v>11.095225487600388</v>
      </c>
      <c r="S8" s="143">
        <v>123209</v>
      </c>
      <c r="T8" s="146">
        <f>(+S8-O8)/-S8</f>
        <v>0.02038000470744832</v>
      </c>
      <c r="U8" s="143">
        <v>377828</v>
      </c>
      <c r="V8" s="144">
        <v>37653</v>
      </c>
      <c r="W8" s="173">
        <f>+U8/V8</f>
        <v>10.034472684779434</v>
      </c>
      <c r="X8" s="155"/>
    </row>
    <row r="9" spans="1:24" s="110" customFormat="1" ht="18">
      <c r="A9" s="67">
        <v>5</v>
      </c>
      <c r="B9" s="168" t="s">
        <v>3</v>
      </c>
      <c r="C9" s="84">
        <v>39556</v>
      </c>
      <c r="D9" s="85" t="s">
        <v>41</v>
      </c>
      <c r="E9" s="85" t="s">
        <v>46</v>
      </c>
      <c r="F9" s="86">
        <v>56</v>
      </c>
      <c r="G9" s="86">
        <v>56</v>
      </c>
      <c r="H9" s="86">
        <v>1</v>
      </c>
      <c r="I9" s="87">
        <v>25013</v>
      </c>
      <c r="J9" s="88">
        <v>2449</v>
      </c>
      <c r="K9" s="87">
        <v>54451</v>
      </c>
      <c r="L9" s="88">
        <v>5268</v>
      </c>
      <c r="M9" s="87">
        <v>43216</v>
      </c>
      <c r="N9" s="88">
        <v>4402</v>
      </c>
      <c r="O9" s="87">
        <f>+M9+K9+I9</f>
        <v>122680</v>
      </c>
      <c r="P9" s="88">
        <f>+N9+L9+J9</f>
        <v>12119</v>
      </c>
      <c r="Q9" s="88">
        <f t="shared" si="0"/>
        <v>216.41071428571428</v>
      </c>
      <c r="R9" s="89">
        <f t="shared" si="1"/>
        <v>10.122947437907419</v>
      </c>
      <c r="S9" s="87"/>
      <c r="T9" s="90"/>
      <c r="U9" s="87">
        <v>122680</v>
      </c>
      <c r="V9" s="88">
        <v>12119</v>
      </c>
      <c r="W9" s="169">
        <f>+U9/V9</f>
        <v>10.122947437907419</v>
      </c>
      <c r="X9" s="155"/>
    </row>
    <row r="10" spans="1:25" ht="18">
      <c r="A10" s="67">
        <v>6</v>
      </c>
      <c r="B10" s="168" t="s">
        <v>4</v>
      </c>
      <c r="C10" s="84">
        <v>39563</v>
      </c>
      <c r="D10" s="85" t="s">
        <v>89</v>
      </c>
      <c r="E10" s="85" t="s">
        <v>5</v>
      </c>
      <c r="F10" s="86">
        <v>99</v>
      </c>
      <c r="G10" s="86">
        <v>100</v>
      </c>
      <c r="H10" s="86">
        <v>1</v>
      </c>
      <c r="I10" s="87">
        <v>24004.5</v>
      </c>
      <c r="J10" s="88">
        <v>3421</v>
      </c>
      <c r="K10" s="87">
        <v>49646.5</v>
      </c>
      <c r="L10" s="88">
        <v>6418</v>
      </c>
      <c r="M10" s="87">
        <v>48703.5</v>
      </c>
      <c r="N10" s="88">
        <v>6674</v>
      </c>
      <c r="O10" s="87">
        <f>I10+K10+M10</f>
        <v>122354.5</v>
      </c>
      <c r="P10" s="88">
        <f>J10+L10+N10</f>
        <v>16513</v>
      </c>
      <c r="Q10" s="88">
        <f t="shared" si="0"/>
        <v>165.13</v>
      </c>
      <c r="R10" s="89">
        <f t="shared" si="1"/>
        <v>7.409586386483377</v>
      </c>
      <c r="S10" s="87"/>
      <c r="T10" s="90"/>
      <c r="U10" s="87">
        <v>122354.5</v>
      </c>
      <c r="V10" s="88">
        <v>16513</v>
      </c>
      <c r="W10" s="169">
        <f>U10/V10</f>
        <v>7.409586386483377</v>
      </c>
      <c r="X10" s="156"/>
      <c r="Y10" s="112"/>
    </row>
    <row r="11" spans="1:24" s="107" customFormat="1" ht="18">
      <c r="A11" s="72">
        <v>7</v>
      </c>
      <c r="B11" s="168" t="s">
        <v>117</v>
      </c>
      <c r="C11" s="84">
        <v>39549</v>
      </c>
      <c r="D11" s="85" t="s">
        <v>41</v>
      </c>
      <c r="E11" s="85" t="s">
        <v>43</v>
      </c>
      <c r="F11" s="86">
        <v>58</v>
      </c>
      <c r="G11" s="86">
        <v>59</v>
      </c>
      <c r="H11" s="86">
        <v>3</v>
      </c>
      <c r="I11" s="87">
        <v>14057</v>
      </c>
      <c r="J11" s="88">
        <v>1574</v>
      </c>
      <c r="K11" s="87">
        <v>31968</v>
      </c>
      <c r="L11" s="88">
        <v>3425</v>
      </c>
      <c r="M11" s="87">
        <v>29554</v>
      </c>
      <c r="N11" s="88">
        <v>3210</v>
      </c>
      <c r="O11" s="87">
        <f>+M11+K11+I11</f>
        <v>75579</v>
      </c>
      <c r="P11" s="88">
        <f>+N11+L11+J11</f>
        <v>8209</v>
      </c>
      <c r="Q11" s="88">
        <f t="shared" si="0"/>
        <v>139.135593220339</v>
      </c>
      <c r="R11" s="89">
        <f t="shared" si="1"/>
        <v>9.206846144475575</v>
      </c>
      <c r="S11" s="87">
        <v>114409</v>
      </c>
      <c r="T11" s="90">
        <f>(+S11-O11)/-S11</f>
        <v>-0.33939637615921825</v>
      </c>
      <c r="U11" s="87">
        <v>598772</v>
      </c>
      <c r="V11" s="88">
        <v>69994</v>
      </c>
      <c r="W11" s="169">
        <f>+U11/V11</f>
        <v>8.554618967340058</v>
      </c>
      <c r="X11" s="157"/>
    </row>
    <row r="12" spans="1:24" s="107" customFormat="1" ht="18">
      <c r="A12" s="67">
        <v>8</v>
      </c>
      <c r="B12" s="168" t="s">
        <v>116</v>
      </c>
      <c r="C12" s="84">
        <v>39549</v>
      </c>
      <c r="D12" s="85" t="s">
        <v>108</v>
      </c>
      <c r="E12" s="85" t="s">
        <v>56</v>
      </c>
      <c r="F12" s="86">
        <v>56</v>
      </c>
      <c r="G12" s="86">
        <v>56</v>
      </c>
      <c r="H12" s="86">
        <v>3</v>
      </c>
      <c r="I12" s="87">
        <v>15837</v>
      </c>
      <c r="J12" s="88">
        <v>1606</v>
      </c>
      <c r="K12" s="87">
        <v>31612.5</v>
      </c>
      <c r="L12" s="88">
        <v>3045</v>
      </c>
      <c r="M12" s="87">
        <v>18777</v>
      </c>
      <c r="N12" s="88">
        <v>1928</v>
      </c>
      <c r="O12" s="87">
        <f>I12+K12+M12</f>
        <v>66226.5</v>
      </c>
      <c r="P12" s="88">
        <f>SUM(J12+L12+N12)</f>
        <v>6579</v>
      </c>
      <c r="Q12" s="88">
        <f t="shared" si="0"/>
        <v>117.48214285714286</v>
      </c>
      <c r="R12" s="89">
        <f t="shared" si="1"/>
        <v>10.066347469220247</v>
      </c>
      <c r="S12" s="87">
        <v>122456.5</v>
      </c>
      <c r="T12" s="90">
        <f>(+S12-O12)/-S12</f>
        <v>-0.4591834651488488</v>
      </c>
      <c r="U12" s="87">
        <v>582494</v>
      </c>
      <c r="V12" s="88">
        <v>66215</v>
      </c>
      <c r="W12" s="169">
        <f aca="true" t="shared" si="2" ref="W12:W18">U12/V12</f>
        <v>8.797009740995243</v>
      </c>
      <c r="X12" s="158"/>
    </row>
    <row r="13" spans="1:24" s="107" customFormat="1" ht="18">
      <c r="A13" s="67">
        <v>9</v>
      </c>
      <c r="B13" s="168" t="s">
        <v>37</v>
      </c>
      <c r="C13" s="84">
        <v>39500</v>
      </c>
      <c r="D13" s="85" t="s">
        <v>108</v>
      </c>
      <c r="E13" s="85" t="s">
        <v>165</v>
      </c>
      <c r="F13" s="86">
        <v>230</v>
      </c>
      <c r="G13" s="86">
        <v>73</v>
      </c>
      <c r="H13" s="86">
        <v>10</v>
      </c>
      <c r="I13" s="87">
        <v>11024</v>
      </c>
      <c r="J13" s="88">
        <v>3394</v>
      </c>
      <c r="K13" s="87">
        <v>20150</v>
      </c>
      <c r="L13" s="88">
        <v>5440</v>
      </c>
      <c r="M13" s="87">
        <v>18954</v>
      </c>
      <c r="N13" s="88">
        <v>5182</v>
      </c>
      <c r="O13" s="87">
        <f>I13+K13+M13</f>
        <v>50128</v>
      </c>
      <c r="P13" s="88">
        <f>J13+L13+N13</f>
        <v>14016</v>
      </c>
      <c r="Q13" s="88">
        <f t="shared" si="0"/>
        <v>192</v>
      </c>
      <c r="R13" s="89">
        <f t="shared" si="1"/>
        <v>3.57648401826484</v>
      </c>
      <c r="S13" s="87">
        <v>87195</v>
      </c>
      <c r="T13" s="90">
        <f>(+S13-O13)/-S13</f>
        <v>-0.4251046504960147</v>
      </c>
      <c r="U13" s="87">
        <v>29749420</v>
      </c>
      <c r="V13" s="88">
        <v>4148207</v>
      </c>
      <c r="W13" s="169">
        <f t="shared" si="2"/>
        <v>7.171633431022126</v>
      </c>
      <c r="X13" s="158"/>
    </row>
    <row r="14" spans="1:24" s="107" customFormat="1" ht="18">
      <c r="A14" s="72">
        <v>10</v>
      </c>
      <c r="B14" s="168" t="s">
        <v>7</v>
      </c>
      <c r="C14" s="84">
        <v>39563</v>
      </c>
      <c r="D14" s="85" t="s">
        <v>111</v>
      </c>
      <c r="E14" s="85" t="s">
        <v>8</v>
      </c>
      <c r="F14" s="86">
        <v>15</v>
      </c>
      <c r="G14" s="86">
        <v>15</v>
      </c>
      <c r="H14" s="86">
        <v>1</v>
      </c>
      <c r="I14" s="87">
        <v>11375</v>
      </c>
      <c r="J14" s="88">
        <v>953</v>
      </c>
      <c r="K14" s="87">
        <v>23508</v>
      </c>
      <c r="L14" s="88">
        <v>1928</v>
      </c>
      <c r="M14" s="87">
        <v>13915</v>
      </c>
      <c r="N14" s="88">
        <v>1185</v>
      </c>
      <c r="O14" s="87">
        <f>SUM(I14+K14+M14)</f>
        <v>48798</v>
      </c>
      <c r="P14" s="88">
        <f>SUM(J14+L14+N14)</f>
        <v>4066</v>
      </c>
      <c r="Q14" s="88">
        <f t="shared" si="0"/>
        <v>271.06666666666666</v>
      </c>
      <c r="R14" s="89">
        <f t="shared" si="1"/>
        <v>12.001475651746189</v>
      </c>
      <c r="S14" s="87"/>
      <c r="T14" s="90">
        <f>IF(S14&lt;&gt;0,-(S14-O14)/S14,"")</f>
      </c>
      <c r="U14" s="87">
        <v>48798</v>
      </c>
      <c r="V14" s="88">
        <v>4066</v>
      </c>
      <c r="W14" s="169">
        <f t="shared" si="2"/>
        <v>12.001475651746189</v>
      </c>
      <c r="X14" s="158"/>
    </row>
    <row r="15" spans="1:24" s="107" customFormat="1" ht="18">
      <c r="A15" s="67">
        <v>11</v>
      </c>
      <c r="B15" s="168" t="s">
        <v>163</v>
      </c>
      <c r="C15" s="84">
        <v>39542</v>
      </c>
      <c r="D15" s="85" t="s">
        <v>99</v>
      </c>
      <c r="E15" s="85" t="s">
        <v>164</v>
      </c>
      <c r="F15" s="86">
        <v>73</v>
      </c>
      <c r="G15" s="86">
        <v>53</v>
      </c>
      <c r="H15" s="86">
        <v>4</v>
      </c>
      <c r="I15" s="87">
        <v>10637</v>
      </c>
      <c r="J15" s="88">
        <v>1274</v>
      </c>
      <c r="K15" s="87">
        <v>21516</v>
      </c>
      <c r="L15" s="88">
        <v>2447</v>
      </c>
      <c r="M15" s="87">
        <v>13067</v>
      </c>
      <c r="N15" s="88">
        <v>1634</v>
      </c>
      <c r="O15" s="87">
        <f>+I15+K15+M15</f>
        <v>45220</v>
      </c>
      <c r="P15" s="88">
        <f>+J15+L15+N15</f>
        <v>5355</v>
      </c>
      <c r="Q15" s="88">
        <f t="shared" si="0"/>
        <v>101.0377358490566</v>
      </c>
      <c r="R15" s="89">
        <f t="shared" si="1"/>
        <v>8.444444444444445</v>
      </c>
      <c r="S15" s="87">
        <v>122053</v>
      </c>
      <c r="T15" s="90">
        <f>IF(S15&lt;&gt;0,-(S15-O15)/S15,"")</f>
        <v>-0.6295052149476047</v>
      </c>
      <c r="U15" s="87">
        <v>1231463</v>
      </c>
      <c r="V15" s="88">
        <v>137767</v>
      </c>
      <c r="W15" s="169">
        <f t="shared" si="2"/>
        <v>8.938737143147488</v>
      </c>
      <c r="X15" s="158"/>
    </row>
    <row r="16" spans="1:24" s="107" customFormat="1" ht="18">
      <c r="A16" s="67">
        <v>12</v>
      </c>
      <c r="B16" s="168" t="s">
        <v>9</v>
      </c>
      <c r="C16" s="84">
        <v>39563</v>
      </c>
      <c r="D16" s="85" t="s">
        <v>91</v>
      </c>
      <c r="E16" s="85" t="s">
        <v>107</v>
      </c>
      <c r="F16" s="86">
        <v>25</v>
      </c>
      <c r="G16" s="86">
        <v>25</v>
      </c>
      <c r="H16" s="86">
        <v>1</v>
      </c>
      <c r="I16" s="87">
        <v>8061</v>
      </c>
      <c r="J16" s="88">
        <v>703</v>
      </c>
      <c r="K16" s="87">
        <v>19130</v>
      </c>
      <c r="L16" s="88">
        <v>1695</v>
      </c>
      <c r="M16" s="87">
        <v>10917</v>
      </c>
      <c r="N16" s="88">
        <v>998</v>
      </c>
      <c r="O16" s="87">
        <f>I16+K16+M16</f>
        <v>38108</v>
      </c>
      <c r="P16" s="88">
        <f>J16+L16+N16</f>
        <v>3396</v>
      </c>
      <c r="Q16" s="88">
        <f t="shared" si="0"/>
        <v>135.84</v>
      </c>
      <c r="R16" s="89">
        <f t="shared" si="1"/>
        <v>11.221436984687868</v>
      </c>
      <c r="S16" s="87"/>
      <c r="T16" s="90"/>
      <c r="U16" s="87">
        <v>38108</v>
      </c>
      <c r="V16" s="88">
        <v>3396</v>
      </c>
      <c r="W16" s="169">
        <f t="shared" si="2"/>
        <v>11.221436984687868</v>
      </c>
      <c r="X16" s="158"/>
    </row>
    <row r="17" spans="1:24" s="107" customFormat="1" ht="18">
      <c r="A17" s="72">
        <v>13</v>
      </c>
      <c r="B17" s="168" t="s">
        <v>10</v>
      </c>
      <c r="C17" s="84">
        <v>39563</v>
      </c>
      <c r="D17" s="85" t="s">
        <v>32</v>
      </c>
      <c r="E17" s="85" t="s">
        <v>155</v>
      </c>
      <c r="F17" s="86">
        <v>25</v>
      </c>
      <c r="G17" s="86">
        <v>25</v>
      </c>
      <c r="H17" s="86">
        <v>1</v>
      </c>
      <c r="I17" s="87">
        <v>6960</v>
      </c>
      <c r="J17" s="88">
        <v>601</v>
      </c>
      <c r="K17" s="87">
        <v>17410</v>
      </c>
      <c r="L17" s="88">
        <v>1507</v>
      </c>
      <c r="M17" s="87">
        <v>8209</v>
      </c>
      <c r="N17" s="88">
        <v>751</v>
      </c>
      <c r="O17" s="87">
        <f>+I17+K17+M17</f>
        <v>32579</v>
      </c>
      <c r="P17" s="88">
        <f>+J17+L17+N17</f>
        <v>2859</v>
      </c>
      <c r="Q17" s="88">
        <f>+P17/G17</f>
        <v>114.36</v>
      </c>
      <c r="R17" s="89">
        <f>+O17/P17</f>
        <v>11.395243091990206</v>
      </c>
      <c r="S17" s="87"/>
      <c r="T17" s="90"/>
      <c r="U17" s="87">
        <v>32578</v>
      </c>
      <c r="V17" s="88">
        <v>2859</v>
      </c>
      <c r="W17" s="169">
        <f t="shared" si="2"/>
        <v>11.394893319342428</v>
      </c>
      <c r="X17" s="158"/>
    </row>
    <row r="18" spans="1:24" s="107" customFormat="1" ht="18">
      <c r="A18" s="67">
        <v>14</v>
      </c>
      <c r="B18" s="168" t="s">
        <v>66</v>
      </c>
      <c r="C18" s="84">
        <v>39521</v>
      </c>
      <c r="D18" s="85" t="s">
        <v>111</v>
      </c>
      <c r="E18" s="85" t="s">
        <v>67</v>
      </c>
      <c r="F18" s="86">
        <v>42</v>
      </c>
      <c r="G18" s="86">
        <v>42</v>
      </c>
      <c r="H18" s="86">
        <v>7</v>
      </c>
      <c r="I18" s="87">
        <v>6443</v>
      </c>
      <c r="J18" s="88">
        <v>1096</v>
      </c>
      <c r="K18" s="87">
        <v>12538</v>
      </c>
      <c r="L18" s="88">
        <v>2084</v>
      </c>
      <c r="M18" s="87">
        <v>10380</v>
      </c>
      <c r="N18" s="88">
        <v>1712</v>
      </c>
      <c r="O18" s="87">
        <f aca="true" t="shared" si="3" ref="O18:P20">I18+K18+M18</f>
        <v>29361</v>
      </c>
      <c r="P18" s="88">
        <f t="shared" si="3"/>
        <v>4892</v>
      </c>
      <c r="Q18" s="88">
        <f aca="true" t="shared" si="4" ref="Q18:Q25">IF(O18&lt;&gt;0,P18/G18,"")</f>
        <v>116.47619047619048</v>
      </c>
      <c r="R18" s="89">
        <f aca="true" t="shared" si="5" ref="R18:R25">IF(O18&lt;&gt;0,O18/P18,"")</f>
        <v>6.001839738348324</v>
      </c>
      <c r="S18" s="87">
        <v>43744</v>
      </c>
      <c r="T18" s="90">
        <f>IF(S18&lt;&gt;0,-(S18-O18)/S18,"")</f>
        <v>-0.3287993782004389</v>
      </c>
      <c r="U18" s="87">
        <v>1487076</v>
      </c>
      <c r="V18" s="88">
        <v>175240</v>
      </c>
      <c r="W18" s="169">
        <f t="shared" si="2"/>
        <v>8.48593928326866</v>
      </c>
      <c r="X18" s="158"/>
    </row>
    <row r="19" spans="1:24" s="107" customFormat="1" ht="18">
      <c r="A19" s="67">
        <v>15</v>
      </c>
      <c r="B19" s="168" t="s">
        <v>79</v>
      </c>
      <c r="C19" s="84">
        <v>39528</v>
      </c>
      <c r="D19" s="85" t="s">
        <v>156</v>
      </c>
      <c r="E19" s="85" t="s">
        <v>80</v>
      </c>
      <c r="F19" s="86">
        <v>37</v>
      </c>
      <c r="G19" s="86">
        <v>37</v>
      </c>
      <c r="H19" s="86">
        <v>6</v>
      </c>
      <c r="I19" s="87">
        <v>5221</v>
      </c>
      <c r="J19" s="88">
        <v>851</v>
      </c>
      <c r="K19" s="87">
        <v>10141</v>
      </c>
      <c r="L19" s="88">
        <v>1612</v>
      </c>
      <c r="M19" s="87">
        <v>8161</v>
      </c>
      <c r="N19" s="88">
        <v>1274</v>
      </c>
      <c r="O19" s="87">
        <f t="shared" si="3"/>
        <v>23523</v>
      </c>
      <c r="P19" s="88">
        <f t="shared" si="3"/>
        <v>3737</v>
      </c>
      <c r="Q19" s="88">
        <f t="shared" si="4"/>
        <v>101</v>
      </c>
      <c r="R19" s="89">
        <f t="shared" si="5"/>
        <v>6.294621354027295</v>
      </c>
      <c r="S19" s="87">
        <v>36681.5</v>
      </c>
      <c r="T19" s="90">
        <f>IF(S19&lt;&gt;0,-(S19-O19)/S19,"")</f>
        <v>-0.35872306203399534</v>
      </c>
      <c r="U19" s="87">
        <f>884101</f>
        <v>884101</v>
      </c>
      <c r="V19" s="88">
        <f>111228</f>
        <v>111228</v>
      </c>
      <c r="W19" s="169">
        <f>IF(U19&lt;&gt;0,U19/V19,"")</f>
        <v>7.948547128420901</v>
      </c>
      <c r="X19" s="157"/>
    </row>
    <row r="20" spans="1:24" s="107" customFormat="1" ht="18">
      <c r="A20" s="72">
        <v>16</v>
      </c>
      <c r="B20" s="168" t="s">
        <v>136</v>
      </c>
      <c r="C20" s="84">
        <v>39556</v>
      </c>
      <c r="D20" s="85" t="s">
        <v>91</v>
      </c>
      <c r="E20" s="85" t="s">
        <v>75</v>
      </c>
      <c r="F20" s="86">
        <v>17</v>
      </c>
      <c r="G20" s="86">
        <v>17</v>
      </c>
      <c r="H20" s="86">
        <v>2</v>
      </c>
      <c r="I20" s="87">
        <v>4192.5</v>
      </c>
      <c r="J20" s="88">
        <v>368</v>
      </c>
      <c r="K20" s="87">
        <v>9401</v>
      </c>
      <c r="L20" s="88">
        <v>772</v>
      </c>
      <c r="M20" s="87">
        <v>6589</v>
      </c>
      <c r="N20" s="88">
        <v>574</v>
      </c>
      <c r="O20" s="87">
        <f t="shared" si="3"/>
        <v>20182.5</v>
      </c>
      <c r="P20" s="88">
        <f t="shared" si="3"/>
        <v>1714</v>
      </c>
      <c r="Q20" s="88">
        <f t="shared" si="4"/>
        <v>100.82352941176471</v>
      </c>
      <c r="R20" s="89">
        <f t="shared" si="5"/>
        <v>11.775087514585763</v>
      </c>
      <c r="S20" s="87">
        <v>38546.5</v>
      </c>
      <c r="T20" s="90">
        <f>(+S20-O20)/-S20</f>
        <v>-0.4764116067606657</v>
      </c>
      <c r="U20" s="87">
        <v>92029.5</v>
      </c>
      <c r="V20" s="88">
        <v>8357</v>
      </c>
      <c r="W20" s="169">
        <f>U20/V20</f>
        <v>11.01226516692593</v>
      </c>
      <c r="X20" s="157"/>
    </row>
    <row r="21" spans="1:24" s="107" customFormat="1" ht="18">
      <c r="A21" s="67">
        <v>17</v>
      </c>
      <c r="B21" s="168">
        <v>120</v>
      </c>
      <c r="C21" s="84">
        <v>39493</v>
      </c>
      <c r="D21" s="85" t="s">
        <v>108</v>
      </c>
      <c r="E21" s="85" t="s">
        <v>33</v>
      </c>
      <c r="F21" s="86">
        <v>179</v>
      </c>
      <c r="G21" s="86">
        <v>52</v>
      </c>
      <c r="H21" s="86">
        <v>11</v>
      </c>
      <c r="I21" s="87">
        <v>9428</v>
      </c>
      <c r="J21" s="88">
        <v>3084</v>
      </c>
      <c r="K21" s="87">
        <v>4522</v>
      </c>
      <c r="L21" s="88">
        <v>979</v>
      </c>
      <c r="M21" s="87">
        <v>4443</v>
      </c>
      <c r="N21" s="88">
        <v>939</v>
      </c>
      <c r="O21" s="87">
        <f>SUM(I21+K21+M21)</f>
        <v>18393</v>
      </c>
      <c r="P21" s="88">
        <f>SUM(J21+L21+N21)</f>
        <v>5002</v>
      </c>
      <c r="Q21" s="88">
        <f t="shared" si="4"/>
        <v>96.1923076923077</v>
      </c>
      <c r="R21" s="89">
        <f t="shared" si="5"/>
        <v>3.6771291483406636</v>
      </c>
      <c r="S21" s="87">
        <v>33380.5</v>
      </c>
      <c r="T21" s="90">
        <f>(+S21-O21)/-S21</f>
        <v>-0.4489896796033612</v>
      </c>
      <c r="U21" s="87">
        <v>4512846</v>
      </c>
      <c r="V21" s="88">
        <v>875707</v>
      </c>
      <c r="W21" s="169">
        <f>U21/V21</f>
        <v>5.153374359232026</v>
      </c>
      <c r="X21" s="157"/>
    </row>
    <row r="22" spans="1:24" s="107" customFormat="1" ht="18">
      <c r="A22" s="67">
        <v>18</v>
      </c>
      <c r="B22" s="168" t="s">
        <v>122</v>
      </c>
      <c r="C22" s="84">
        <v>39549</v>
      </c>
      <c r="D22" s="85" t="s">
        <v>90</v>
      </c>
      <c r="E22" s="85" t="s">
        <v>123</v>
      </c>
      <c r="F22" s="86">
        <v>49</v>
      </c>
      <c r="G22" s="86">
        <v>47</v>
      </c>
      <c r="H22" s="86">
        <v>3</v>
      </c>
      <c r="I22" s="87">
        <v>3331</v>
      </c>
      <c r="J22" s="88">
        <v>529</v>
      </c>
      <c r="K22" s="87">
        <v>6399.5</v>
      </c>
      <c r="L22" s="88">
        <v>952</v>
      </c>
      <c r="M22" s="87">
        <v>6799</v>
      </c>
      <c r="N22" s="88">
        <v>994</v>
      </c>
      <c r="O22" s="87">
        <f>SUM(I22+K22+M22)</f>
        <v>16529.5</v>
      </c>
      <c r="P22" s="88">
        <f>J22+L22+N22</f>
        <v>2475</v>
      </c>
      <c r="Q22" s="88">
        <f t="shared" si="4"/>
        <v>52.659574468085104</v>
      </c>
      <c r="R22" s="89">
        <f t="shared" si="5"/>
        <v>6.678585858585858</v>
      </c>
      <c r="S22" s="87">
        <v>22287</v>
      </c>
      <c r="T22" s="90">
        <f>IF(S22&lt;&gt;0,-(S22-O22)/S22,"")</f>
        <v>-0.25833445506348995</v>
      </c>
      <c r="U22" s="87">
        <v>128788</v>
      </c>
      <c r="V22" s="88">
        <v>17859</v>
      </c>
      <c r="W22" s="169">
        <f>U22/V22</f>
        <v>7.211378016686265</v>
      </c>
      <c r="X22" s="157"/>
    </row>
    <row r="23" spans="1:24" s="107" customFormat="1" ht="18">
      <c r="A23" s="72">
        <v>19</v>
      </c>
      <c r="B23" s="168" t="s">
        <v>157</v>
      </c>
      <c r="C23" s="84">
        <v>39535</v>
      </c>
      <c r="D23" s="85" t="s">
        <v>108</v>
      </c>
      <c r="E23" s="85" t="s">
        <v>114</v>
      </c>
      <c r="F23" s="86">
        <v>66</v>
      </c>
      <c r="G23" s="86">
        <v>39</v>
      </c>
      <c r="H23" s="86">
        <v>5</v>
      </c>
      <c r="I23" s="87">
        <v>3419.5</v>
      </c>
      <c r="J23" s="88">
        <v>668</v>
      </c>
      <c r="K23" s="87">
        <v>5221.5</v>
      </c>
      <c r="L23" s="88">
        <v>935</v>
      </c>
      <c r="M23" s="87">
        <v>5163</v>
      </c>
      <c r="N23" s="88">
        <v>906</v>
      </c>
      <c r="O23" s="87">
        <f>I23+K23+M23</f>
        <v>13804</v>
      </c>
      <c r="P23" s="88">
        <f>J23+L23+N23</f>
        <v>2509</v>
      </c>
      <c r="Q23" s="88">
        <f t="shared" si="4"/>
        <v>64.33333333333333</v>
      </c>
      <c r="R23" s="89">
        <f t="shared" si="5"/>
        <v>5.501793543244321</v>
      </c>
      <c r="S23" s="87">
        <v>31052</v>
      </c>
      <c r="T23" s="90">
        <f>(+S23-O23)/-S23</f>
        <v>-0.5554553651938684</v>
      </c>
      <c r="U23" s="87">
        <v>693222</v>
      </c>
      <c r="V23" s="88">
        <v>90236</v>
      </c>
      <c r="W23" s="169">
        <f>U23/V23</f>
        <v>7.682321911432244</v>
      </c>
      <c r="X23" s="157"/>
    </row>
    <row r="24" spans="1:24" s="107" customFormat="1" ht="18">
      <c r="A24" s="67">
        <v>20</v>
      </c>
      <c r="B24" s="168" t="s">
        <v>11</v>
      </c>
      <c r="C24" s="84">
        <v>39563</v>
      </c>
      <c r="D24" s="85" t="s">
        <v>114</v>
      </c>
      <c r="E24" s="85" t="s">
        <v>114</v>
      </c>
      <c r="F24" s="86">
        <v>13</v>
      </c>
      <c r="G24" s="86">
        <v>13</v>
      </c>
      <c r="H24" s="86">
        <v>1</v>
      </c>
      <c r="I24" s="87">
        <v>3039</v>
      </c>
      <c r="J24" s="88">
        <v>264</v>
      </c>
      <c r="K24" s="87">
        <v>5785.5</v>
      </c>
      <c r="L24" s="88">
        <v>482</v>
      </c>
      <c r="M24" s="87">
        <v>4404.5</v>
      </c>
      <c r="N24" s="88">
        <v>377</v>
      </c>
      <c r="O24" s="87">
        <f>I24+K24+M24</f>
        <v>13229</v>
      </c>
      <c r="P24" s="88">
        <v>1123</v>
      </c>
      <c r="Q24" s="88">
        <f t="shared" si="4"/>
        <v>86.38461538461539</v>
      </c>
      <c r="R24" s="89">
        <f t="shared" si="5"/>
        <v>11.780053428317007</v>
      </c>
      <c r="S24" s="87"/>
      <c r="T24" s="90"/>
      <c r="U24" s="87">
        <v>13229</v>
      </c>
      <c r="V24" s="88">
        <v>1123</v>
      </c>
      <c r="W24" s="169">
        <f>U24/V24</f>
        <v>11.780053428317007</v>
      </c>
      <c r="X24" s="157"/>
    </row>
    <row r="25" spans="1:24" s="107" customFormat="1" ht="18">
      <c r="A25" s="67">
        <v>21</v>
      </c>
      <c r="B25" s="168" t="s">
        <v>166</v>
      </c>
      <c r="C25" s="84">
        <v>39542</v>
      </c>
      <c r="D25" s="85" t="s">
        <v>41</v>
      </c>
      <c r="E25" s="85" t="s">
        <v>46</v>
      </c>
      <c r="F25" s="86">
        <v>59</v>
      </c>
      <c r="G25" s="86">
        <v>35</v>
      </c>
      <c r="H25" s="86">
        <v>4</v>
      </c>
      <c r="I25" s="87">
        <v>2284</v>
      </c>
      <c r="J25" s="88">
        <v>367</v>
      </c>
      <c r="K25" s="87">
        <v>5439</v>
      </c>
      <c r="L25" s="88">
        <v>846</v>
      </c>
      <c r="M25" s="87">
        <v>4672</v>
      </c>
      <c r="N25" s="88">
        <v>733</v>
      </c>
      <c r="O25" s="87">
        <f>+M25+K25+I25</f>
        <v>12395</v>
      </c>
      <c r="P25" s="88">
        <f>+N25+L25+J25</f>
        <v>1946</v>
      </c>
      <c r="Q25" s="88">
        <f t="shared" si="4"/>
        <v>55.6</v>
      </c>
      <c r="R25" s="89">
        <f t="shared" si="5"/>
        <v>6.369475847893114</v>
      </c>
      <c r="S25" s="87">
        <v>43663</v>
      </c>
      <c r="T25" s="90">
        <f>(+S25-O25)/-S25</f>
        <v>-0.7161212010168793</v>
      </c>
      <c r="U25" s="87">
        <v>539526</v>
      </c>
      <c r="V25" s="88">
        <v>61129</v>
      </c>
      <c r="W25" s="169">
        <f>+U25/V25</f>
        <v>8.82602365489375</v>
      </c>
      <c r="X25" s="157"/>
    </row>
    <row r="26" spans="1:24" s="107" customFormat="1" ht="18">
      <c r="A26" s="72">
        <v>22</v>
      </c>
      <c r="B26" s="168" t="s">
        <v>78</v>
      </c>
      <c r="C26" s="84">
        <v>39528</v>
      </c>
      <c r="D26" s="85" t="s">
        <v>32</v>
      </c>
      <c r="E26" s="85" t="s">
        <v>32</v>
      </c>
      <c r="F26" s="86">
        <v>34</v>
      </c>
      <c r="G26" s="86">
        <v>34</v>
      </c>
      <c r="H26" s="86">
        <v>6</v>
      </c>
      <c r="I26" s="87">
        <v>2538</v>
      </c>
      <c r="J26" s="88">
        <v>437</v>
      </c>
      <c r="K26" s="87">
        <v>4796</v>
      </c>
      <c r="L26" s="88">
        <v>802</v>
      </c>
      <c r="M26" s="87">
        <v>4475</v>
      </c>
      <c r="N26" s="88">
        <v>744</v>
      </c>
      <c r="O26" s="87">
        <f>+I26+K26+M26</f>
        <v>11809</v>
      </c>
      <c r="P26" s="88">
        <f>+J26+L26+N26</f>
        <v>1983</v>
      </c>
      <c r="Q26" s="88">
        <f>+P26/G26</f>
        <v>58.3235294117647</v>
      </c>
      <c r="R26" s="89">
        <f>+O26/P26</f>
        <v>5.955118507312153</v>
      </c>
      <c r="S26" s="87">
        <v>19940</v>
      </c>
      <c r="T26" s="90">
        <f>(+S26-O26)/-S26</f>
        <v>-0.40777331995987964</v>
      </c>
      <c r="U26" s="87">
        <v>878067</v>
      </c>
      <c r="V26" s="88">
        <v>96225</v>
      </c>
      <c r="W26" s="169">
        <f aca="true" t="shared" si="6" ref="W26:W35">U26/V26</f>
        <v>9.12514419329696</v>
      </c>
      <c r="X26" s="157"/>
    </row>
    <row r="27" spans="1:24" s="107" customFormat="1" ht="18">
      <c r="A27" s="67">
        <v>23</v>
      </c>
      <c r="B27" s="168" t="s">
        <v>159</v>
      </c>
      <c r="C27" s="84">
        <v>39535</v>
      </c>
      <c r="D27" s="85" t="s">
        <v>91</v>
      </c>
      <c r="E27" s="85" t="s">
        <v>107</v>
      </c>
      <c r="F27" s="86">
        <v>69</v>
      </c>
      <c r="G27" s="86">
        <v>52</v>
      </c>
      <c r="H27" s="86">
        <v>5</v>
      </c>
      <c r="I27" s="87">
        <v>2018.5</v>
      </c>
      <c r="J27" s="88">
        <v>334</v>
      </c>
      <c r="K27" s="87">
        <v>3985</v>
      </c>
      <c r="L27" s="88">
        <v>792</v>
      </c>
      <c r="M27" s="87">
        <v>3722.5</v>
      </c>
      <c r="N27" s="88">
        <v>727</v>
      </c>
      <c r="O27" s="87">
        <f>I27+K27+M27</f>
        <v>9726</v>
      </c>
      <c r="P27" s="88">
        <f>J27+L27+N27</f>
        <v>1853</v>
      </c>
      <c r="Q27" s="88">
        <f>IF(O27&lt;&gt;0,P27/G27,"")</f>
        <v>35.63461538461539</v>
      </c>
      <c r="R27" s="89">
        <f>IF(O27&lt;&gt;0,O27/P27,"")</f>
        <v>5.248785752833244</v>
      </c>
      <c r="S27" s="87">
        <v>15978</v>
      </c>
      <c r="T27" s="90">
        <f>(+S27-O27)/-S27</f>
        <v>-0.39128802102891475</v>
      </c>
      <c r="U27" s="87">
        <v>365506</v>
      </c>
      <c r="V27" s="88">
        <v>47172</v>
      </c>
      <c r="W27" s="169">
        <f t="shared" si="6"/>
        <v>7.748367675739845</v>
      </c>
      <c r="X27" s="157"/>
    </row>
    <row r="28" spans="1:24" s="107" customFormat="1" ht="18">
      <c r="A28" s="67">
        <v>24</v>
      </c>
      <c r="B28" s="168" t="s">
        <v>169</v>
      </c>
      <c r="C28" s="84">
        <v>39542</v>
      </c>
      <c r="D28" s="85" t="s">
        <v>89</v>
      </c>
      <c r="E28" s="85" t="s">
        <v>170</v>
      </c>
      <c r="F28" s="86">
        <v>43</v>
      </c>
      <c r="G28" s="86">
        <v>30</v>
      </c>
      <c r="H28" s="86">
        <v>4</v>
      </c>
      <c r="I28" s="87">
        <v>1952.5</v>
      </c>
      <c r="J28" s="88">
        <v>319</v>
      </c>
      <c r="K28" s="87">
        <v>3232.5</v>
      </c>
      <c r="L28" s="88">
        <v>512</v>
      </c>
      <c r="M28" s="87">
        <v>3900.5</v>
      </c>
      <c r="N28" s="88">
        <v>605</v>
      </c>
      <c r="O28" s="87">
        <f>I28+K28+M28</f>
        <v>9085.5</v>
      </c>
      <c r="P28" s="88">
        <f>J28+L28+N28</f>
        <v>1436</v>
      </c>
      <c r="Q28" s="88">
        <f>IF(O28&lt;&gt;0,P28/G28,"")</f>
        <v>47.86666666666667</v>
      </c>
      <c r="R28" s="89">
        <f>IF(O28&lt;&gt;0,O28/P28,"")</f>
        <v>6.326949860724234</v>
      </c>
      <c r="S28" s="87">
        <v>13304</v>
      </c>
      <c r="T28" s="90">
        <f>(O28-S28)/O28</f>
        <v>-0.46431126520279564</v>
      </c>
      <c r="U28" s="87">
        <v>200712</v>
      </c>
      <c r="V28" s="88">
        <v>23775</v>
      </c>
      <c r="W28" s="169">
        <f t="shared" si="6"/>
        <v>8.442145110410095</v>
      </c>
      <c r="X28" s="157"/>
    </row>
    <row r="29" spans="1:24" s="107" customFormat="1" ht="18">
      <c r="A29" s="72">
        <v>25</v>
      </c>
      <c r="B29" s="168" t="s">
        <v>137</v>
      </c>
      <c r="C29" s="84">
        <v>39556</v>
      </c>
      <c r="D29" s="85" t="s">
        <v>32</v>
      </c>
      <c r="E29" s="85" t="s">
        <v>155</v>
      </c>
      <c r="F29" s="86">
        <v>48</v>
      </c>
      <c r="G29" s="86">
        <v>48</v>
      </c>
      <c r="H29" s="86">
        <v>2</v>
      </c>
      <c r="I29" s="87">
        <v>1174</v>
      </c>
      <c r="J29" s="88">
        <v>137</v>
      </c>
      <c r="K29" s="87">
        <v>3711</v>
      </c>
      <c r="L29" s="88">
        <v>410</v>
      </c>
      <c r="M29" s="87">
        <v>3404</v>
      </c>
      <c r="N29" s="88">
        <v>384</v>
      </c>
      <c r="O29" s="87">
        <f>+I29+K29+M29</f>
        <v>8289</v>
      </c>
      <c r="P29" s="88">
        <f>+J29+L29+N29</f>
        <v>931</v>
      </c>
      <c r="Q29" s="88">
        <f>+P29/G29</f>
        <v>19.395833333333332</v>
      </c>
      <c r="R29" s="89">
        <f>+O29/P29</f>
        <v>8.903329752953812</v>
      </c>
      <c r="S29" s="87">
        <v>12424</v>
      </c>
      <c r="T29" s="90">
        <f>(+S29-O29)/-S29</f>
        <v>-0.3328235672891178</v>
      </c>
      <c r="U29" s="87">
        <v>41056</v>
      </c>
      <c r="V29" s="88">
        <v>4749</v>
      </c>
      <c r="W29" s="169">
        <f t="shared" si="6"/>
        <v>8.645188460728574</v>
      </c>
      <c r="X29" s="157"/>
    </row>
    <row r="30" spans="1:24" s="107" customFormat="1" ht="18">
      <c r="A30" s="67">
        <v>26</v>
      </c>
      <c r="B30" s="168" t="s">
        <v>167</v>
      </c>
      <c r="C30" s="84">
        <v>39542</v>
      </c>
      <c r="D30" s="85" t="s">
        <v>90</v>
      </c>
      <c r="E30" s="85" t="s">
        <v>168</v>
      </c>
      <c r="F30" s="86">
        <v>58</v>
      </c>
      <c r="G30" s="86">
        <v>30</v>
      </c>
      <c r="H30" s="86">
        <v>4</v>
      </c>
      <c r="I30" s="87">
        <v>1433</v>
      </c>
      <c r="J30" s="88">
        <v>281</v>
      </c>
      <c r="K30" s="87">
        <v>3132</v>
      </c>
      <c r="L30" s="88">
        <v>552</v>
      </c>
      <c r="M30" s="87">
        <v>3341</v>
      </c>
      <c r="N30" s="88">
        <v>514</v>
      </c>
      <c r="O30" s="87">
        <f>SUM(I30+K30+M30)</f>
        <v>7906</v>
      </c>
      <c r="P30" s="88">
        <f>J30+L30+N30</f>
        <v>1347</v>
      </c>
      <c r="Q30" s="88">
        <f aca="true" t="shared" si="7" ref="Q30:Q37">IF(O30&lt;&gt;0,P30/G30,"")</f>
        <v>44.9</v>
      </c>
      <c r="R30" s="89">
        <f aca="true" t="shared" si="8" ref="R30:R37">IF(O30&lt;&gt;0,O30/P30,"")</f>
        <v>5.869339272457313</v>
      </c>
      <c r="S30" s="87">
        <v>11975</v>
      </c>
      <c r="T30" s="90">
        <f>IF(S30&lt;&gt;0,-(S30-O30)/S30,"")</f>
        <v>-0.33979123173277664</v>
      </c>
      <c r="U30" s="87">
        <v>259418.5</v>
      </c>
      <c r="V30" s="88">
        <v>33657</v>
      </c>
      <c r="W30" s="169">
        <f t="shared" si="6"/>
        <v>7.707713105743233</v>
      </c>
      <c r="X30" s="157"/>
    </row>
    <row r="31" spans="1:24" s="107" customFormat="1" ht="18">
      <c r="A31" s="67">
        <v>27</v>
      </c>
      <c r="B31" s="168" t="s">
        <v>29</v>
      </c>
      <c r="C31" s="84">
        <v>39486</v>
      </c>
      <c r="D31" s="85" t="s">
        <v>90</v>
      </c>
      <c r="E31" s="85" t="s">
        <v>30</v>
      </c>
      <c r="F31" s="86">
        <v>61</v>
      </c>
      <c r="G31" s="86">
        <v>22</v>
      </c>
      <c r="H31" s="86">
        <v>12</v>
      </c>
      <c r="I31" s="87">
        <v>1780.31</v>
      </c>
      <c r="J31" s="88">
        <v>338</v>
      </c>
      <c r="K31" s="87">
        <v>2882.82</v>
      </c>
      <c r="L31" s="88">
        <v>531</v>
      </c>
      <c r="M31" s="87">
        <v>2719.32</v>
      </c>
      <c r="N31" s="88">
        <v>480</v>
      </c>
      <c r="O31" s="87">
        <f>SUM(I31+K31+M31)</f>
        <v>7382.450000000001</v>
      </c>
      <c r="P31" s="88">
        <f>J31+L31+N31</f>
        <v>1349</v>
      </c>
      <c r="Q31" s="88">
        <f t="shared" si="7"/>
        <v>61.31818181818182</v>
      </c>
      <c r="R31" s="89">
        <f t="shared" si="8"/>
        <v>5.472535211267606</v>
      </c>
      <c r="S31" s="87">
        <v>8836</v>
      </c>
      <c r="T31" s="90">
        <f>IF(S31&lt;&gt;0,-(S31-O31)/S31,"")</f>
        <v>-0.1645031688546853</v>
      </c>
      <c r="U31" s="87">
        <v>784693.5</v>
      </c>
      <c r="V31" s="88">
        <v>111400</v>
      </c>
      <c r="W31" s="169">
        <f t="shared" si="6"/>
        <v>7.043927289048474</v>
      </c>
      <c r="X31" s="157"/>
    </row>
    <row r="32" spans="1:24" s="107" customFormat="1" ht="18">
      <c r="A32" s="72">
        <v>28</v>
      </c>
      <c r="B32" s="168" t="s">
        <v>118</v>
      </c>
      <c r="C32" s="84">
        <v>39549</v>
      </c>
      <c r="D32" s="85" t="s">
        <v>99</v>
      </c>
      <c r="E32" s="85" t="s">
        <v>119</v>
      </c>
      <c r="F32" s="86">
        <v>44</v>
      </c>
      <c r="G32" s="86">
        <v>20</v>
      </c>
      <c r="H32" s="86">
        <v>3</v>
      </c>
      <c r="I32" s="87">
        <v>872</v>
      </c>
      <c r="J32" s="88">
        <v>138</v>
      </c>
      <c r="K32" s="87">
        <v>2667</v>
      </c>
      <c r="L32" s="88">
        <v>378</v>
      </c>
      <c r="M32" s="87">
        <v>2971</v>
      </c>
      <c r="N32" s="88">
        <v>413</v>
      </c>
      <c r="O32" s="87">
        <f>+I32+K32+M32</f>
        <v>6510</v>
      </c>
      <c r="P32" s="88">
        <f>+J32+L32+N32</f>
        <v>929</v>
      </c>
      <c r="Q32" s="88">
        <f t="shared" si="7"/>
        <v>46.45</v>
      </c>
      <c r="R32" s="89">
        <f t="shared" si="8"/>
        <v>7.007534983853606</v>
      </c>
      <c r="S32" s="87">
        <v>17986</v>
      </c>
      <c r="T32" s="90">
        <f>IF(S32&lt;&gt;0,-(S32-O32)/S32,"")</f>
        <v>-0.6380518180807294</v>
      </c>
      <c r="U32" s="87">
        <v>135770</v>
      </c>
      <c r="V32" s="88">
        <v>15885</v>
      </c>
      <c r="W32" s="169">
        <f t="shared" si="6"/>
        <v>8.54705697198615</v>
      </c>
      <c r="X32" s="157"/>
    </row>
    <row r="33" spans="1:24" s="107" customFormat="1" ht="18">
      <c r="A33" s="67">
        <v>29</v>
      </c>
      <c r="B33" s="168" t="s">
        <v>160</v>
      </c>
      <c r="C33" s="84">
        <v>39535</v>
      </c>
      <c r="D33" s="85" t="s">
        <v>111</v>
      </c>
      <c r="E33" s="85" t="s">
        <v>67</v>
      </c>
      <c r="F33" s="86">
        <v>10</v>
      </c>
      <c r="G33" s="86">
        <v>10</v>
      </c>
      <c r="H33" s="86">
        <v>5</v>
      </c>
      <c r="I33" s="87">
        <v>1388</v>
      </c>
      <c r="J33" s="88">
        <v>255</v>
      </c>
      <c r="K33" s="87">
        <v>2390</v>
      </c>
      <c r="L33" s="88">
        <v>418</v>
      </c>
      <c r="M33" s="87">
        <v>2464</v>
      </c>
      <c r="N33" s="88">
        <v>428</v>
      </c>
      <c r="O33" s="87">
        <f>I33+K33+M33</f>
        <v>6242</v>
      </c>
      <c r="P33" s="88">
        <f>J33+L33+N33</f>
        <v>1101</v>
      </c>
      <c r="Q33" s="88">
        <f t="shared" si="7"/>
        <v>110.1</v>
      </c>
      <c r="R33" s="89">
        <f t="shared" si="8"/>
        <v>5.669391462306994</v>
      </c>
      <c r="S33" s="87">
        <v>4093</v>
      </c>
      <c r="T33" s="90">
        <f>IF(S33&lt;&gt;0,-(S33-O33)/S33,"")</f>
        <v>0.5250427559247496</v>
      </c>
      <c r="U33" s="87">
        <v>166206</v>
      </c>
      <c r="V33" s="88">
        <v>17366</v>
      </c>
      <c r="W33" s="169">
        <f t="shared" si="6"/>
        <v>9.570770471035356</v>
      </c>
      <c r="X33" s="157"/>
    </row>
    <row r="34" spans="1:24" s="107" customFormat="1" ht="18">
      <c r="A34" s="67">
        <v>30</v>
      </c>
      <c r="B34" s="168" t="s">
        <v>126</v>
      </c>
      <c r="C34" s="84">
        <v>39549</v>
      </c>
      <c r="D34" s="85" t="s">
        <v>91</v>
      </c>
      <c r="E34" s="85" t="s">
        <v>127</v>
      </c>
      <c r="F34" s="86">
        <v>4</v>
      </c>
      <c r="G34" s="86">
        <v>4</v>
      </c>
      <c r="H34" s="86">
        <v>3</v>
      </c>
      <c r="I34" s="87">
        <v>986</v>
      </c>
      <c r="J34" s="88">
        <v>108</v>
      </c>
      <c r="K34" s="87">
        <v>2770.5</v>
      </c>
      <c r="L34" s="88">
        <v>324</v>
      </c>
      <c r="M34" s="87">
        <v>1885</v>
      </c>
      <c r="N34" s="88">
        <v>231</v>
      </c>
      <c r="O34" s="87">
        <f>I34+K34+M34</f>
        <v>5641.5</v>
      </c>
      <c r="P34" s="88">
        <f>J34+L34+N34</f>
        <v>663</v>
      </c>
      <c r="Q34" s="88">
        <f t="shared" si="7"/>
        <v>165.75</v>
      </c>
      <c r="R34" s="89">
        <f t="shared" si="8"/>
        <v>8.509049773755656</v>
      </c>
      <c r="S34" s="87">
        <v>7886.5</v>
      </c>
      <c r="T34" s="90">
        <f>(+S34-O34)/-S34</f>
        <v>-0.2846636657579408</v>
      </c>
      <c r="U34" s="87">
        <v>35572.5</v>
      </c>
      <c r="V34" s="88">
        <v>3570</v>
      </c>
      <c r="W34" s="169">
        <f t="shared" si="6"/>
        <v>9.964285714285714</v>
      </c>
      <c r="X34" s="157"/>
    </row>
    <row r="35" spans="1:24" s="107" customFormat="1" ht="18">
      <c r="A35" s="72">
        <v>31</v>
      </c>
      <c r="B35" s="168" t="s">
        <v>60</v>
      </c>
      <c r="C35" s="84">
        <v>39514</v>
      </c>
      <c r="D35" s="85" t="s">
        <v>99</v>
      </c>
      <c r="E35" s="85" t="s">
        <v>100</v>
      </c>
      <c r="F35" s="86">
        <v>129</v>
      </c>
      <c r="G35" s="86">
        <v>16</v>
      </c>
      <c r="H35" s="86">
        <v>8</v>
      </c>
      <c r="I35" s="87">
        <v>1274</v>
      </c>
      <c r="J35" s="88">
        <v>275</v>
      </c>
      <c r="K35" s="87">
        <v>2198</v>
      </c>
      <c r="L35" s="88">
        <v>460</v>
      </c>
      <c r="M35" s="87">
        <v>1768</v>
      </c>
      <c r="N35" s="88">
        <v>380</v>
      </c>
      <c r="O35" s="87">
        <f>+I35+K35+M35</f>
        <v>5240</v>
      </c>
      <c r="P35" s="88">
        <f>+J35+L35+N35</f>
        <v>1115</v>
      </c>
      <c r="Q35" s="88">
        <f t="shared" si="7"/>
        <v>69.6875</v>
      </c>
      <c r="R35" s="89">
        <f t="shared" si="8"/>
        <v>4.699551569506727</v>
      </c>
      <c r="S35" s="87">
        <v>13837</v>
      </c>
      <c r="T35" s="90">
        <f>IF(S35&lt;&gt;0,-(S35-O35)/S35,"")</f>
        <v>-0.6213051962130519</v>
      </c>
      <c r="U35" s="87">
        <v>3222529</v>
      </c>
      <c r="V35" s="88">
        <v>428408</v>
      </c>
      <c r="W35" s="169">
        <f t="shared" si="6"/>
        <v>7.522102761853187</v>
      </c>
      <c r="X35" s="157"/>
    </row>
    <row r="36" spans="1:24" s="107" customFormat="1" ht="18">
      <c r="A36" s="67">
        <v>32</v>
      </c>
      <c r="B36" s="168" t="s">
        <v>158</v>
      </c>
      <c r="C36" s="84">
        <v>39521</v>
      </c>
      <c r="D36" s="85" t="s">
        <v>41</v>
      </c>
      <c r="E36" s="85" t="s">
        <v>46</v>
      </c>
      <c r="F36" s="86">
        <v>63</v>
      </c>
      <c r="G36" s="86">
        <v>17</v>
      </c>
      <c r="H36" s="86">
        <v>5</v>
      </c>
      <c r="I36" s="87">
        <v>1022</v>
      </c>
      <c r="J36" s="88">
        <v>159</v>
      </c>
      <c r="K36" s="87">
        <v>1857</v>
      </c>
      <c r="L36" s="88">
        <v>283</v>
      </c>
      <c r="M36" s="87">
        <v>1357</v>
      </c>
      <c r="N36" s="88">
        <v>207</v>
      </c>
      <c r="O36" s="87">
        <f>+M36+K36+I36</f>
        <v>4236</v>
      </c>
      <c r="P36" s="88">
        <f>+N36+L36+J36</f>
        <v>649</v>
      </c>
      <c r="Q36" s="88">
        <f t="shared" si="7"/>
        <v>38.1764705882353</v>
      </c>
      <c r="R36" s="89">
        <f t="shared" si="8"/>
        <v>6.526964560862866</v>
      </c>
      <c r="S36" s="87">
        <v>2633</v>
      </c>
      <c r="T36" s="90">
        <f>(+S36-O36)/-S36</f>
        <v>0.6088112419293581</v>
      </c>
      <c r="U36" s="87">
        <v>387452</v>
      </c>
      <c r="V36" s="88">
        <v>42587</v>
      </c>
      <c r="W36" s="169">
        <f>+U36/V36</f>
        <v>9.09789372343673</v>
      </c>
      <c r="X36" s="157"/>
    </row>
    <row r="37" spans="1:24" s="107" customFormat="1" ht="18">
      <c r="A37" s="67">
        <v>33</v>
      </c>
      <c r="B37" s="168" t="s">
        <v>52</v>
      </c>
      <c r="C37" s="84">
        <v>39507</v>
      </c>
      <c r="D37" s="85" t="s">
        <v>90</v>
      </c>
      <c r="E37" s="85" t="s">
        <v>85</v>
      </c>
      <c r="F37" s="86">
        <v>130</v>
      </c>
      <c r="G37" s="86">
        <v>11</v>
      </c>
      <c r="H37" s="86">
        <v>9</v>
      </c>
      <c r="I37" s="87">
        <v>1130</v>
      </c>
      <c r="J37" s="88">
        <v>186</v>
      </c>
      <c r="K37" s="87">
        <v>1402</v>
      </c>
      <c r="L37" s="88">
        <v>233</v>
      </c>
      <c r="M37" s="87">
        <v>1612</v>
      </c>
      <c r="N37" s="88">
        <v>262</v>
      </c>
      <c r="O37" s="87">
        <f>SUM(I37+K37+M37)</f>
        <v>4144</v>
      </c>
      <c r="P37" s="88">
        <f>J37+L37+N37</f>
        <v>681</v>
      </c>
      <c r="Q37" s="88">
        <f t="shared" si="7"/>
        <v>61.90909090909091</v>
      </c>
      <c r="R37" s="89">
        <f t="shared" si="8"/>
        <v>6.085168869309839</v>
      </c>
      <c r="S37" s="87">
        <v>4326</v>
      </c>
      <c r="T37" s="90">
        <f>IF(S37&lt;&gt;0,-(S37-O37)/S37,"")</f>
        <v>-0.042071197411003236</v>
      </c>
      <c r="U37" s="87">
        <v>1505262.16</v>
      </c>
      <c r="V37" s="88">
        <v>210682</v>
      </c>
      <c r="W37" s="169">
        <f aca="true" t="shared" si="9" ref="W37:W47">U37/V37</f>
        <v>7.144711745664081</v>
      </c>
      <c r="X37" s="157"/>
    </row>
    <row r="38" spans="1:24" s="107" customFormat="1" ht="18">
      <c r="A38" s="72">
        <v>34</v>
      </c>
      <c r="B38" s="168" t="s">
        <v>139</v>
      </c>
      <c r="C38" s="84">
        <v>39542</v>
      </c>
      <c r="D38" s="85" t="s">
        <v>32</v>
      </c>
      <c r="E38" s="85" t="s">
        <v>155</v>
      </c>
      <c r="F38" s="86">
        <v>25</v>
      </c>
      <c r="G38" s="86">
        <v>24</v>
      </c>
      <c r="H38" s="86">
        <v>4</v>
      </c>
      <c r="I38" s="87">
        <v>663</v>
      </c>
      <c r="J38" s="88">
        <v>90</v>
      </c>
      <c r="K38" s="87">
        <v>1421</v>
      </c>
      <c r="L38" s="88">
        <v>179</v>
      </c>
      <c r="M38" s="87">
        <v>1807</v>
      </c>
      <c r="N38" s="88">
        <v>237</v>
      </c>
      <c r="O38" s="87">
        <f>+I38+K38+M38</f>
        <v>3891</v>
      </c>
      <c r="P38" s="88">
        <f>+J38+L38+N38</f>
        <v>506</v>
      </c>
      <c r="Q38" s="88">
        <f>+P38/G38</f>
        <v>21.083333333333332</v>
      </c>
      <c r="R38" s="89">
        <f>+O38/P38</f>
        <v>7.689723320158103</v>
      </c>
      <c r="S38" s="87">
        <v>7509</v>
      </c>
      <c r="T38" s="90">
        <f>(+S38-O38)/-S38</f>
        <v>-0.4818218138234119</v>
      </c>
      <c r="U38" s="87">
        <v>165529</v>
      </c>
      <c r="V38" s="88">
        <v>17008</v>
      </c>
      <c r="W38" s="169">
        <f t="shared" si="9"/>
        <v>9.732420037629351</v>
      </c>
      <c r="X38" s="157"/>
    </row>
    <row r="39" spans="1:24" s="107" customFormat="1" ht="18">
      <c r="A39" s="67">
        <v>35</v>
      </c>
      <c r="B39" s="168" t="s">
        <v>36</v>
      </c>
      <c r="C39" s="84">
        <v>39493</v>
      </c>
      <c r="D39" s="85" t="s">
        <v>32</v>
      </c>
      <c r="E39" s="85" t="s">
        <v>155</v>
      </c>
      <c r="F39" s="86">
        <v>10</v>
      </c>
      <c r="G39" s="86">
        <v>6</v>
      </c>
      <c r="H39" s="86">
        <v>11</v>
      </c>
      <c r="I39" s="87">
        <v>635</v>
      </c>
      <c r="J39" s="88">
        <v>104</v>
      </c>
      <c r="K39" s="87">
        <v>1656</v>
      </c>
      <c r="L39" s="88">
        <v>277</v>
      </c>
      <c r="M39" s="87">
        <v>1435</v>
      </c>
      <c r="N39" s="88">
        <v>229</v>
      </c>
      <c r="O39" s="87">
        <f>+I39+K39+M39</f>
        <v>3726</v>
      </c>
      <c r="P39" s="88">
        <f>+J39+L39+N39</f>
        <v>610</v>
      </c>
      <c r="Q39" s="88">
        <f>+P39/G39</f>
        <v>101.66666666666667</v>
      </c>
      <c r="R39" s="89">
        <f>+O39/P39</f>
        <v>6.108196721311476</v>
      </c>
      <c r="S39" s="87">
        <v>4507</v>
      </c>
      <c r="T39" s="90">
        <f>(+S39-O39)/-S39</f>
        <v>-0.17328599955624585</v>
      </c>
      <c r="U39" s="87">
        <v>148534</v>
      </c>
      <c r="V39" s="88">
        <v>17274</v>
      </c>
      <c r="W39" s="169">
        <f t="shared" si="9"/>
        <v>8.598703253444484</v>
      </c>
      <c r="X39" s="157"/>
    </row>
    <row r="40" spans="1:24" s="107" customFormat="1" ht="18">
      <c r="A40" s="67">
        <v>36</v>
      </c>
      <c r="B40" s="168" t="s">
        <v>171</v>
      </c>
      <c r="C40" s="84">
        <v>39542</v>
      </c>
      <c r="D40" s="85" t="s">
        <v>91</v>
      </c>
      <c r="E40" s="85" t="s">
        <v>107</v>
      </c>
      <c r="F40" s="86">
        <v>16</v>
      </c>
      <c r="G40" s="86">
        <v>16</v>
      </c>
      <c r="H40" s="86">
        <v>4</v>
      </c>
      <c r="I40" s="87">
        <v>654</v>
      </c>
      <c r="J40" s="88">
        <v>104</v>
      </c>
      <c r="K40" s="87">
        <v>1357</v>
      </c>
      <c r="L40" s="88">
        <v>198</v>
      </c>
      <c r="M40" s="87">
        <v>1653</v>
      </c>
      <c r="N40" s="88">
        <v>231</v>
      </c>
      <c r="O40" s="87">
        <f>I40+K40+M40</f>
        <v>3664</v>
      </c>
      <c r="P40" s="88">
        <f>J40+L40+N40</f>
        <v>533</v>
      </c>
      <c r="Q40" s="88">
        <f>IF(O40&lt;&gt;0,P40/G40,"")</f>
        <v>33.3125</v>
      </c>
      <c r="R40" s="89">
        <f>IF(O40&lt;&gt;0,O40/P40,"")</f>
        <v>6.874296435272045</v>
      </c>
      <c r="S40" s="87">
        <v>4845</v>
      </c>
      <c r="T40" s="90">
        <f>(+S40-O40)/-S40</f>
        <v>-0.2437564499484004</v>
      </c>
      <c r="U40" s="87">
        <v>98744</v>
      </c>
      <c r="V40" s="88">
        <v>10408</v>
      </c>
      <c r="W40" s="169">
        <f t="shared" si="9"/>
        <v>9.487317448116833</v>
      </c>
      <c r="X40" s="157"/>
    </row>
    <row r="41" spans="1:24" s="107" customFormat="1" ht="18">
      <c r="A41" s="72">
        <v>37</v>
      </c>
      <c r="B41" s="168" t="s">
        <v>31</v>
      </c>
      <c r="C41" s="84">
        <v>39458</v>
      </c>
      <c r="D41" s="85" t="s">
        <v>32</v>
      </c>
      <c r="E41" s="85" t="s">
        <v>155</v>
      </c>
      <c r="F41" s="86">
        <v>8</v>
      </c>
      <c r="G41" s="86">
        <v>5</v>
      </c>
      <c r="H41" s="86">
        <v>15</v>
      </c>
      <c r="I41" s="87">
        <v>793</v>
      </c>
      <c r="J41" s="88">
        <v>106</v>
      </c>
      <c r="K41" s="87">
        <v>1335</v>
      </c>
      <c r="L41" s="88">
        <v>174</v>
      </c>
      <c r="M41" s="87">
        <v>1401</v>
      </c>
      <c r="N41" s="88">
        <v>197</v>
      </c>
      <c r="O41" s="87">
        <f>+I41+K41+M41</f>
        <v>3529</v>
      </c>
      <c r="P41" s="88">
        <f>+J41+L41+N41</f>
        <v>477</v>
      </c>
      <c r="Q41" s="88">
        <f>+P41/G41</f>
        <v>95.4</v>
      </c>
      <c r="R41" s="89">
        <f>+O41/P41</f>
        <v>7.39832285115304</v>
      </c>
      <c r="S41" s="87">
        <v>1296</v>
      </c>
      <c r="T41" s="90">
        <f>(+S41-O41)/-S41</f>
        <v>1.7229938271604939</v>
      </c>
      <c r="U41" s="87">
        <v>267220</v>
      </c>
      <c r="V41" s="88">
        <v>25796</v>
      </c>
      <c r="W41" s="169">
        <f t="shared" si="9"/>
        <v>10.358970383005117</v>
      </c>
      <c r="X41" s="157"/>
    </row>
    <row r="42" spans="1:24" s="107" customFormat="1" ht="18">
      <c r="A42" s="67">
        <v>38</v>
      </c>
      <c r="B42" s="168" t="s">
        <v>138</v>
      </c>
      <c r="C42" s="84">
        <v>39528</v>
      </c>
      <c r="D42" s="85" t="s">
        <v>90</v>
      </c>
      <c r="E42" s="85" t="s">
        <v>49</v>
      </c>
      <c r="F42" s="86">
        <v>6</v>
      </c>
      <c r="G42" s="86">
        <v>6</v>
      </c>
      <c r="H42" s="86">
        <v>2</v>
      </c>
      <c r="I42" s="87">
        <v>751</v>
      </c>
      <c r="J42" s="88">
        <v>83</v>
      </c>
      <c r="K42" s="87">
        <v>1171</v>
      </c>
      <c r="L42" s="88">
        <v>130</v>
      </c>
      <c r="M42" s="87">
        <v>1332</v>
      </c>
      <c r="N42" s="88">
        <v>141</v>
      </c>
      <c r="O42" s="87">
        <f>SUM(I42+K42+M42)</f>
        <v>3254</v>
      </c>
      <c r="P42" s="88">
        <f>J42+L42+N42</f>
        <v>354</v>
      </c>
      <c r="Q42" s="88">
        <f aca="true" t="shared" si="10" ref="Q42:Q53">IF(O42&lt;&gt;0,P42/G42,"")</f>
        <v>59</v>
      </c>
      <c r="R42" s="89">
        <f aca="true" t="shared" si="11" ref="R42:R53">IF(O42&lt;&gt;0,O42/P42,"")</f>
        <v>9.192090395480227</v>
      </c>
      <c r="S42" s="87">
        <v>7503.5</v>
      </c>
      <c r="T42" s="90">
        <f>IF(S42&lt;&gt;0,-(S42-O42)/S42,"")</f>
        <v>-0.5663357100019991</v>
      </c>
      <c r="U42" s="87">
        <v>19178</v>
      </c>
      <c r="V42" s="88">
        <v>2215</v>
      </c>
      <c r="W42" s="169">
        <f t="shared" si="9"/>
        <v>8.65823927765237</v>
      </c>
      <c r="X42" s="157"/>
    </row>
    <row r="43" spans="1:24" s="107" customFormat="1" ht="18">
      <c r="A43" s="67">
        <v>39</v>
      </c>
      <c r="B43" s="168" t="s">
        <v>120</v>
      </c>
      <c r="C43" s="84">
        <v>39549</v>
      </c>
      <c r="D43" s="85" t="s">
        <v>111</v>
      </c>
      <c r="E43" s="85" t="s">
        <v>121</v>
      </c>
      <c r="F43" s="86">
        <v>30</v>
      </c>
      <c r="G43" s="86">
        <v>14</v>
      </c>
      <c r="H43" s="86">
        <v>3</v>
      </c>
      <c r="I43" s="87">
        <v>833</v>
      </c>
      <c r="J43" s="88">
        <v>154</v>
      </c>
      <c r="K43" s="87">
        <v>1010</v>
      </c>
      <c r="L43" s="88">
        <v>184</v>
      </c>
      <c r="M43" s="87">
        <v>1364</v>
      </c>
      <c r="N43" s="88">
        <v>218</v>
      </c>
      <c r="O43" s="87">
        <f>I43+K43+M43</f>
        <v>3207</v>
      </c>
      <c r="P43" s="88">
        <f>J43+L43+N43</f>
        <v>556</v>
      </c>
      <c r="Q43" s="88">
        <f t="shared" si="10"/>
        <v>39.714285714285715</v>
      </c>
      <c r="R43" s="89">
        <f t="shared" si="11"/>
        <v>5.767985611510792</v>
      </c>
      <c r="S43" s="87">
        <v>10622</v>
      </c>
      <c r="T43" s="90">
        <f>IF(S43&lt;&gt;0,-(S43-O43)/S43,"")</f>
        <v>-0.6980794577292412</v>
      </c>
      <c r="U43" s="87">
        <v>86625</v>
      </c>
      <c r="V43" s="88">
        <v>9507</v>
      </c>
      <c r="W43" s="169">
        <f t="shared" si="9"/>
        <v>9.111707163142947</v>
      </c>
      <c r="X43" s="157"/>
    </row>
    <row r="44" spans="1:24" s="107" customFormat="1" ht="18">
      <c r="A44" s="72">
        <v>40</v>
      </c>
      <c r="B44" s="168" t="s">
        <v>34</v>
      </c>
      <c r="C44" s="84">
        <v>39493</v>
      </c>
      <c r="D44" s="85" t="s">
        <v>99</v>
      </c>
      <c r="E44" s="85" t="s">
        <v>46</v>
      </c>
      <c r="F44" s="86">
        <v>53</v>
      </c>
      <c r="G44" s="86">
        <v>9</v>
      </c>
      <c r="H44" s="86">
        <v>11</v>
      </c>
      <c r="I44" s="87">
        <v>499</v>
      </c>
      <c r="J44" s="88">
        <v>77</v>
      </c>
      <c r="K44" s="87">
        <v>1112</v>
      </c>
      <c r="L44" s="88">
        <v>172</v>
      </c>
      <c r="M44" s="87">
        <v>1439</v>
      </c>
      <c r="N44" s="88">
        <v>219</v>
      </c>
      <c r="O44" s="87">
        <f>+I44+K44+M44</f>
        <v>3050</v>
      </c>
      <c r="P44" s="88">
        <f>+J44+L44+N44</f>
        <v>468</v>
      </c>
      <c r="Q44" s="88">
        <f t="shared" si="10"/>
        <v>52</v>
      </c>
      <c r="R44" s="89">
        <f t="shared" si="11"/>
        <v>6.517094017094017</v>
      </c>
      <c r="S44" s="87">
        <v>3628</v>
      </c>
      <c r="T44" s="90">
        <f>IF(S44&lt;&gt;0,-(S44-O44)/S44,"")</f>
        <v>-0.15931642778390298</v>
      </c>
      <c r="U44" s="87">
        <v>1086744</v>
      </c>
      <c r="V44" s="88">
        <v>125686</v>
      </c>
      <c r="W44" s="169">
        <f t="shared" si="9"/>
        <v>8.646500007956336</v>
      </c>
      <c r="X44" s="157"/>
    </row>
    <row r="45" spans="1:24" s="107" customFormat="1" ht="18">
      <c r="A45" s="67">
        <v>41</v>
      </c>
      <c r="B45" s="168" t="s">
        <v>38</v>
      </c>
      <c r="C45" s="84">
        <v>39500</v>
      </c>
      <c r="D45" s="85" t="s">
        <v>91</v>
      </c>
      <c r="E45" s="85" t="s">
        <v>39</v>
      </c>
      <c r="F45" s="86">
        <v>100</v>
      </c>
      <c r="G45" s="86">
        <v>16</v>
      </c>
      <c r="H45" s="86">
        <v>10</v>
      </c>
      <c r="I45" s="87">
        <v>551</v>
      </c>
      <c r="J45" s="88">
        <v>130</v>
      </c>
      <c r="K45" s="87">
        <v>978.5</v>
      </c>
      <c r="L45" s="88">
        <v>209</v>
      </c>
      <c r="M45" s="87">
        <v>1279</v>
      </c>
      <c r="N45" s="88">
        <v>267</v>
      </c>
      <c r="O45" s="87">
        <f aca="true" t="shared" si="12" ref="O45:P47">I45+K45+M45</f>
        <v>2808.5</v>
      </c>
      <c r="P45" s="88">
        <f t="shared" si="12"/>
        <v>606</v>
      </c>
      <c r="Q45" s="88">
        <f t="shared" si="10"/>
        <v>37.875</v>
      </c>
      <c r="R45" s="89">
        <f t="shared" si="11"/>
        <v>4.634488448844884</v>
      </c>
      <c r="S45" s="87">
        <v>15863.5</v>
      </c>
      <c r="T45" s="90">
        <f>(+S45-O45)/-S45</f>
        <v>-0.8229583635389416</v>
      </c>
      <c r="U45" s="87">
        <v>1684573.4</v>
      </c>
      <c r="V45" s="88">
        <v>226017</v>
      </c>
      <c r="W45" s="169">
        <f t="shared" si="9"/>
        <v>7.453303955012233</v>
      </c>
      <c r="X45" s="157"/>
    </row>
    <row r="46" spans="1:24" s="107" customFormat="1" ht="18">
      <c r="A46" s="67">
        <v>42</v>
      </c>
      <c r="B46" s="168" t="s">
        <v>113</v>
      </c>
      <c r="C46" s="84">
        <v>39472</v>
      </c>
      <c r="D46" s="85" t="s">
        <v>114</v>
      </c>
      <c r="E46" s="85" t="s">
        <v>114</v>
      </c>
      <c r="F46" s="86">
        <v>59</v>
      </c>
      <c r="G46" s="86">
        <v>4</v>
      </c>
      <c r="H46" s="86">
        <v>14</v>
      </c>
      <c r="I46" s="87">
        <v>816</v>
      </c>
      <c r="J46" s="88">
        <v>214</v>
      </c>
      <c r="K46" s="87">
        <v>847</v>
      </c>
      <c r="L46" s="88">
        <v>208</v>
      </c>
      <c r="M46" s="87">
        <v>1024</v>
      </c>
      <c r="N46" s="88">
        <v>254</v>
      </c>
      <c r="O46" s="87">
        <f t="shared" si="12"/>
        <v>2687</v>
      </c>
      <c r="P46" s="88">
        <f t="shared" si="12"/>
        <v>676</v>
      </c>
      <c r="Q46" s="88">
        <f t="shared" si="10"/>
        <v>169</v>
      </c>
      <c r="R46" s="89">
        <f t="shared" si="11"/>
        <v>3.974852071005917</v>
      </c>
      <c r="S46" s="87">
        <v>657</v>
      </c>
      <c r="T46" s="90">
        <f>(+S46-O46)/-S46</f>
        <v>3.0898021308980215</v>
      </c>
      <c r="U46" s="87">
        <v>786588</v>
      </c>
      <c r="V46" s="88">
        <v>100143</v>
      </c>
      <c r="W46" s="169">
        <f t="shared" si="9"/>
        <v>7.8546478535693955</v>
      </c>
      <c r="X46" s="157"/>
    </row>
    <row r="47" spans="1:24" s="107" customFormat="1" ht="18">
      <c r="A47" s="72">
        <v>43</v>
      </c>
      <c r="B47" s="168" t="s">
        <v>58</v>
      </c>
      <c r="C47" s="84">
        <v>39507</v>
      </c>
      <c r="D47" s="85" t="s">
        <v>91</v>
      </c>
      <c r="E47" s="85" t="s">
        <v>107</v>
      </c>
      <c r="F47" s="86">
        <v>20</v>
      </c>
      <c r="G47" s="86">
        <v>7</v>
      </c>
      <c r="H47" s="86">
        <v>9</v>
      </c>
      <c r="I47" s="87">
        <v>397</v>
      </c>
      <c r="J47" s="88">
        <v>68</v>
      </c>
      <c r="K47" s="87">
        <v>988</v>
      </c>
      <c r="L47" s="88">
        <v>168</v>
      </c>
      <c r="M47" s="87">
        <v>1184</v>
      </c>
      <c r="N47" s="88">
        <v>188</v>
      </c>
      <c r="O47" s="87">
        <f t="shared" si="12"/>
        <v>2569</v>
      </c>
      <c r="P47" s="88">
        <f t="shared" si="12"/>
        <v>424</v>
      </c>
      <c r="Q47" s="88">
        <f t="shared" si="10"/>
        <v>60.57142857142857</v>
      </c>
      <c r="R47" s="89">
        <f t="shared" si="11"/>
        <v>6.058962264150943</v>
      </c>
      <c r="S47" s="87">
        <v>3392</v>
      </c>
      <c r="T47" s="90">
        <f>(+S47-O47)/-S47</f>
        <v>-0.2426297169811321</v>
      </c>
      <c r="U47" s="87">
        <v>107711</v>
      </c>
      <c r="V47" s="88">
        <v>12742</v>
      </c>
      <c r="W47" s="169">
        <f t="shared" si="9"/>
        <v>8.453225553288338</v>
      </c>
      <c r="X47" s="157"/>
    </row>
    <row r="48" spans="1:25" s="107" customFormat="1" ht="18">
      <c r="A48" s="67">
        <v>44</v>
      </c>
      <c r="B48" s="168" t="s">
        <v>61</v>
      </c>
      <c r="C48" s="84">
        <v>39514</v>
      </c>
      <c r="D48" s="85" t="s">
        <v>41</v>
      </c>
      <c r="E48" s="85" t="s">
        <v>43</v>
      </c>
      <c r="F48" s="86">
        <v>30</v>
      </c>
      <c r="G48" s="86">
        <v>4</v>
      </c>
      <c r="H48" s="86">
        <v>8</v>
      </c>
      <c r="I48" s="87">
        <v>558</v>
      </c>
      <c r="J48" s="88">
        <v>132</v>
      </c>
      <c r="K48" s="87">
        <v>1066</v>
      </c>
      <c r="L48" s="88">
        <v>223</v>
      </c>
      <c r="M48" s="87">
        <v>778</v>
      </c>
      <c r="N48" s="88">
        <v>166</v>
      </c>
      <c r="O48" s="87">
        <f>+M48+K48+I48</f>
        <v>2402</v>
      </c>
      <c r="P48" s="88">
        <f>+N48+L48+J48</f>
        <v>521</v>
      </c>
      <c r="Q48" s="88">
        <f t="shared" si="10"/>
        <v>130.25</v>
      </c>
      <c r="R48" s="89">
        <f t="shared" si="11"/>
        <v>4.610364683301343</v>
      </c>
      <c r="S48" s="87">
        <v>14119</v>
      </c>
      <c r="T48" s="90">
        <f>(+S48-O48)/-S48</f>
        <v>-0.8298746370139528</v>
      </c>
      <c r="U48" s="87">
        <v>684267</v>
      </c>
      <c r="V48" s="88">
        <v>77251</v>
      </c>
      <c r="W48" s="169">
        <f>+U48/V48</f>
        <v>8.85771057979832</v>
      </c>
      <c r="X48" s="157"/>
      <c r="Y48" s="112"/>
    </row>
    <row r="49" spans="1:25" s="107" customFormat="1" ht="18">
      <c r="A49" s="67">
        <v>45</v>
      </c>
      <c r="B49" s="168" t="s">
        <v>62</v>
      </c>
      <c r="C49" s="84">
        <v>39514</v>
      </c>
      <c r="D49" s="85" t="s">
        <v>108</v>
      </c>
      <c r="E49" s="85" t="s">
        <v>56</v>
      </c>
      <c r="F49" s="86">
        <v>50</v>
      </c>
      <c r="G49" s="86">
        <v>8</v>
      </c>
      <c r="H49" s="86">
        <v>8</v>
      </c>
      <c r="I49" s="87">
        <v>671</v>
      </c>
      <c r="J49" s="88">
        <v>152</v>
      </c>
      <c r="K49" s="87">
        <v>744</v>
      </c>
      <c r="L49" s="88">
        <v>171</v>
      </c>
      <c r="M49" s="87">
        <v>939</v>
      </c>
      <c r="N49" s="88">
        <v>183</v>
      </c>
      <c r="O49" s="87">
        <f aca="true" t="shared" si="13" ref="O49:P51">I49+K49+M49</f>
        <v>2354</v>
      </c>
      <c r="P49" s="88">
        <f t="shared" si="13"/>
        <v>506</v>
      </c>
      <c r="Q49" s="88">
        <f t="shared" si="10"/>
        <v>63.25</v>
      </c>
      <c r="R49" s="89">
        <f t="shared" si="11"/>
        <v>4.6521739130434785</v>
      </c>
      <c r="S49" s="87">
        <v>1593</v>
      </c>
      <c r="T49" s="90">
        <f>(+S49-O49)/-S49</f>
        <v>0.47771500313873194</v>
      </c>
      <c r="U49" s="87">
        <v>555405</v>
      </c>
      <c r="V49" s="88">
        <v>67855</v>
      </c>
      <c r="W49" s="169">
        <f>U49/V49</f>
        <v>8.185174268661116</v>
      </c>
      <c r="X49" s="157"/>
      <c r="Y49" s="112"/>
    </row>
    <row r="50" spans="1:25" s="107" customFormat="1" ht="18">
      <c r="A50" s="72">
        <v>46</v>
      </c>
      <c r="B50" s="168" t="s">
        <v>109</v>
      </c>
      <c r="C50" s="84">
        <v>39402</v>
      </c>
      <c r="D50" s="85" t="s">
        <v>156</v>
      </c>
      <c r="E50" s="85" t="s">
        <v>51</v>
      </c>
      <c r="F50" s="86">
        <v>165</v>
      </c>
      <c r="G50" s="86">
        <v>6</v>
      </c>
      <c r="H50" s="86">
        <v>24</v>
      </c>
      <c r="I50" s="87">
        <v>438</v>
      </c>
      <c r="J50" s="88">
        <v>80</v>
      </c>
      <c r="K50" s="87">
        <v>926.5</v>
      </c>
      <c r="L50" s="88">
        <v>155</v>
      </c>
      <c r="M50" s="87">
        <v>841.5</v>
      </c>
      <c r="N50" s="88">
        <v>137</v>
      </c>
      <c r="O50" s="87">
        <f t="shared" si="13"/>
        <v>2206</v>
      </c>
      <c r="P50" s="88">
        <f t="shared" si="13"/>
        <v>372</v>
      </c>
      <c r="Q50" s="88">
        <f t="shared" si="10"/>
        <v>62</v>
      </c>
      <c r="R50" s="89">
        <f t="shared" si="11"/>
        <v>5.93010752688172</v>
      </c>
      <c r="S50" s="87">
        <v>611</v>
      </c>
      <c r="T50" s="90">
        <f>IF(S50&lt;&gt;0,-(S50-O50)/S50,"")</f>
        <v>2.6104746317512273</v>
      </c>
      <c r="U50" s="87">
        <f>14295348.5</f>
        <v>14295348.5</v>
      </c>
      <c r="V50" s="88">
        <f>1933856</f>
        <v>1933856</v>
      </c>
      <c r="W50" s="169">
        <f>IF(U50&lt;&gt;0,U50/V50,"")</f>
        <v>7.392147347062036</v>
      </c>
      <c r="X50" s="157"/>
      <c r="Y50" s="112"/>
    </row>
    <row r="51" spans="1:25" s="107" customFormat="1" ht="18">
      <c r="A51" s="67">
        <v>47</v>
      </c>
      <c r="B51" s="168" t="s">
        <v>124</v>
      </c>
      <c r="C51" s="84">
        <v>39549</v>
      </c>
      <c r="D51" s="85" t="s">
        <v>91</v>
      </c>
      <c r="E51" s="85" t="s">
        <v>125</v>
      </c>
      <c r="F51" s="86">
        <v>5</v>
      </c>
      <c r="G51" s="86">
        <v>5</v>
      </c>
      <c r="H51" s="86">
        <v>3</v>
      </c>
      <c r="I51" s="87">
        <v>173</v>
      </c>
      <c r="J51" s="88">
        <v>24</v>
      </c>
      <c r="K51" s="87">
        <v>775</v>
      </c>
      <c r="L51" s="88">
        <v>88</v>
      </c>
      <c r="M51" s="87">
        <v>773</v>
      </c>
      <c r="N51" s="88">
        <v>82</v>
      </c>
      <c r="O51" s="87">
        <f t="shared" si="13"/>
        <v>1721</v>
      </c>
      <c r="P51" s="88">
        <f t="shared" si="13"/>
        <v>194</v>
      </c>
      <c r="Q51" s="88">
        <f t="shared" si="10"/>
        <v>38.8</v>
      </c>
      <c r="R51" s="89">
        <f t="shared" si="11"/>
        <v>8.871134020618557</v>
      </c>
      <c r="S51" s="87">
        <v>3650.5</v>
      </c>
      <c r="T51" s="90">
        <f>(+S51-O51)/-S51</f>
        <v>-0.5285577318175593</v>
      </c>
      <c r="U51" s="87">
        <v>23703.5</v>
      </c>
      <c r="V51" s="88">
        <v>2242</v>
      </c>
      <c r="W51" s="169">
        <f aca="true" t="shared" si="14" ref="W51:W59">U51/V51</f>
        <v>10.572479928635147</v>
      </c>
      <c r="X51" s="157"/>
      <c r="Y51" s="112"/>
    </row>
    <row r="52" spans="1:25" s="107" customFormat="1" ht="18">
      <c r="A52" s="67">
        <v>48</v>
      </c>
      <c r="B52" s="168" t="s">
        <v>128</v>
      </c>
      <c r="C52" s="84">
        <v>39416</v>
      </c>
      <c r="D52" s="85" t="s">
        <v>99</v>
      </c>
      <c r="E52" s="85" t="s">
        <v>100</v>
      </c>
      <c r="F52" s="86">
        <v>123</v>
      </c>
      <c r="G52" s="86">
        <v>1</v>
      </c>
      <c r="H52" s="86">
        <v>20</v>
      </c>
      <c r="I52" s="87">
        <v>146</v>
      </c>
      <c r="J52" s="88">
        <v>13</v>
      </c>
      <c r="K52" s="87">
        <v>958</v>
      </c>
      <c r="L52" s="88">
        <v>75</v>
      </c>
      <c r="M52" s="87">
        <v>616</v>
      </c>
      <c r="N52" s="88">
        <v>48</v>
      </c>
      <c r="O52" s="87">
        <f>+I52+K52+M52</f>
        <v>1720</v>
      </c>
      <c r="P52" s="88">
        <f>+J52+L52+N52</f>
        <v>136</v>
      </c>
      <c r="Q52" s="88">
        <f t="shared" si="10"/>
        <v>136</v>
      </c>
      <c r="R52" s="89">
        <f t="shared" si="11"/>
        <v>12.647058823529411</v>
      </c>
      <c r="S52" s="87">
        <v>928</v>
      </c>
      <c r="T52" s="90">
        <f>IF(S52&lt;&gt;0,-(S52-O52)/S52,"")</f>
        <v>0.853448275862069</v>
      </c>
      <c r="U52" s="87">
        <v>3036390</v>
      </c>
      <c r="V52" s="88">
        <v>306786</v>
      </c>
      <c r="W52" s="169">
        <f t="shared" si="14"/>
        <v>9.897420351645772</v>
      </c>
      <c r="X52" s="157"/>
      <c r="Y52" s="112"/>
    </row>
    <row r="53" spans="1:25" s="107" customFormat="1" ht="18">
      <c r="A53" s="72">
        <v>49</v>
      </c>
      <c r="B53" s="168" t="s">
        <v>12</v>
      </c>
      <c r="C53" s="84">
        <v>39458</v>
      </c>
      <c r="D53" s="85" t="s">
        <v>91</v>
      </c>
      <c r="E53" s="85" t="s">
        <v>13</v>
      </c>
      <c r="F53" s="86">
        <v>4</v>
      </c>
      <c r="G53" s="86">
        <v>2</v>
      </c>
      <c r="H53" s="86">
        <v>13</v>
      </c>
      <c r="I53" s="87">
        <v>210</v>
      </c>
      <c r="J53" s="88">
        <v>30</v>
      </c>
      <c r="K53" s="87">
        <v>603</v>
      </c>
      <c r="L53" s="88">
        <v>68</v>
      </c>
      <c r="M53" s="87">
        <v>493</v>
      </c>
      <c r="N53" s="88">
        <v>55</v>
      </c>
      <c r="O53" s="87">
        <f>I53+K53+M53</f>
        <v>1306</v>
      </c>
      <c r="P53" s="88">
        <f>J53+L53+N53</f>
        <v>153</v>
      </c>
      <c r="Q53" s="88">
        <f t="shared" si="10"/>
        <v>76.5</v>
      </c>
      <c r="R53" s="89">
        <f t="shared" si="11"/>
        <v>8.5359477124183</v>
      </c>
      <c r="S53" s="87"/>
      <c r="T53" s="90"/>
      <c r="U53" s="87">
        <v>90518</v>
      </c>
      <c r="V53" s="88">
        <v>10588</v>
      </c>
      <c r="W53" s="169">
        <f t="shared" si="14"/>
        <v>8.549112202493388</v>
      </c>
      <c r="X53" s="157"/>
      <c r="Y53" s="112"/>
    </row>
    <row r="54" spans="1:25" s="107" customFormat="1" ht="18">
      <c r="A54" s="67">
        <v>50</v>
      </c>
      <c r="B54" s="168" t="s">
        <v>148</v>
      </c>
      <c r="C54" s="84">
        <v>39465</v>
      </c>
      <c r="D54" s="85" t="s">
        <v>32</v>
      </c>
      <c r="E54" s="85" t="s">
        <v>32</v>
      </c>
      <c r="F54" s="86">
        <v>16</v>
      </c>
      <c r="G54" s="86">
        <v>3</v>
      </c>
      <c r="H54" s="86">
        <v>14</v>
      </c>
      <c r="I54" s="87">
        <v>323</v>
      </c>
      <c r="J54" s="88">
        <v>62</v>
      </c>
      <c r="K54" s="87">
        <v>253</v>
      </c>
      <c r="L54" s="88">
        <v>47</v>
      </c>
      <c r="M54" s="87">
        <v>602</v>
      </c>
      <c r="N54" s="88">
        <v>115</v>
      </c>
      <c r="O54" s="87">
        <f>+I54+K54+M54</f>
        <v>1178</v>
      </c>
      <c r="P54" s="88">
        <f>+J54+L54+N54</f>
        <v>224</v>
      </c>
      <c r="Q54" s="88">
        <f>+P54/G54</f>
        <v>74.66666666666667</v>
      </c>
      <c r="R54" s="89">
        <f>+O54/P54</f>
        <v>5.258928571428571</v>
      </c>
      <c r="S54" s="87">
        <v>1115</v>
      </c>
      <c r="T54" s="90">
        <f aca="true" t="shared" si="15" ref="T54:T60">(+S54-O54)/-S54</f>
        <v>0.05650224215246637</v>
      </c>
      <c r="U54" s="87">
        <v>151006</v>
      </c>
      <c r="V54" s="88">
        <v>15115</v>
      </c>
      <c r="W54" s="169">
        <f t="shared" si="14"/>
        <v>9.990473040026464</v>
      </c>
      <c r="X54" s="157"/>
      <c r="Y54" s="112"/>
    </row>
    <row r="55" spans="1:25" s="107" customFormat="1" ht="18">
      <c r="A55" s="67">
        <v>51</v>
      </c>
      <c r="B55" s="168" t="s">
        <v>76</v>
      </c>
      <c r="C55" s="84">
        <v>39493</v>
      </c>
      <c r="D55" s="85" t="s">
        <v>91</v>
      </c>
      <c r="E55" s="85" t="s">
        <v>107</v>
      </c>
      <c r="F55" s="86">
        <v>21</v>
      </c>
      <c r="G55" s="86">
        <v>2</v>
      </c>
      <c r="H55" s="86">
        <v>11</v>
      </c>
      <c r="I55" s="87">
        <v>200</v>
      </c>
      <c r="J55" s="88">
        <v>32</v>
      </c>
      <c r="K55" s="87">
        <v>519</v>
      </c>
      <c r="L55" s="88">
        <v>61</v>
      </c>
      <c r="M55" s="87">
        <v>455</v>
      </c>
      <c r="N55" s="88">
        <v>57</v>
      </c>
      <c r="O55" s="87">
        <f aca="true" t="shared" si="16" ref="O55:P57">I55+K55+M55</f>
        <v>1174</v>
      </c>
      <c r="P55" s="88">
        <f t="shared" si="16"/>
        <v>150</v>
      </c>
      <c r="Q55" s="88">
        <f>IF(O55&lt;&gt;0,P55/G55,"")</f>
        <v>75</v>
      </c>
      <c r="R55" s="89">
        <f>IF(O55&lt;&gt;0,O55/P55,"")</f>
        <v>7.826666666666667</v>
      </c>
      <c r="S55" s="87">
        <v>1155</v>
      </c>
      <c r="T55" s="90">
        <f t="shared" si="15"/>
        <v>0.01645021645021645</v>
      </c>
      <c r="U55" s="87">
        <v>60113.5</v>
      </c>
      <c r="V55" s="88">
        <v>7542</v>
      </c>
      <c r="W55" s="169">
        <f t="shared" si="14"/>
        <v>7.970498541500928</v>
      </c>
      <c r="X55" s="157"/>
      <c r="Y55" s="112"/>
    </row>
    <row r="56" spans="1:25" s="107" customFormat="1" ht="18">
      <c r="A56" s="72">
        <v>52</v>
      </c>
      <c r="B56" s="168" t="s">
        <v>150</v>
      </c>
      <c r="C56" s="84">
        <v>39542</v>
      </c>
      <c r="D56" s="85" t="s">
        <v>91</v>
      </c>
      <c r="E56" s="85" t="s">
        <v>112</v>
      </c>
      <c r="F56" s="86">
        <v>1</v>
      </c>
      <c r="G56" s="86">
        <v>1</v>
      </c>
      <c r="H56" s="86">
        <v>4</v>
      </c>
      <c r="I56" s="87">
        <v>180</v>
      </c>
      <c r="J56" s="88">
        <v>18</v>
      </c>
      <c r="K56" s="87">
        <v>439</v>
      </c>
      <c r="L56" s="88">
        <v>37</v>
      </c>
      <c r="M56" s="87">
        <v>517</v>
      </c>
      <c r="N56" s="88">
        <v>43</v>
      </c>
      <c r="O56" s="87">
        <f t="shared" si="16"/>
        <v>1136</v>
      </c>
      <c r="P56" s="88">
        <f t="shared" si="16"/>
        <v>98</v>
      </c>
      <c r="Q56" s="88">
        <f>IF(O56&lt;&gt;0,P56/G56,"")</f>
        <v>98</v>
      </c>
      <c r="R56" s="89">
        <f>IF(O56&lt;&gt;0,O56/P56,"")</f>
        <v>11.591836734693878</v>
      </c>
      <c r="S56" s="87">
        <v>146</v>
      </c>
      <c r="T56" s="90">
        <f t="shared" si="15"/>
        <v>6.780821917808219</v>
      </c>
      <c r="U56" s="87">
        <v>12184</v>
      </c>
      <c r="V56" s="88">
        <v>1177</v>
      </c>
      <c r="W56" s="169">
        <f t="shared" si="14"/>
        <v>10.351741716227698</v>
      </c>
      <c r="X56" s="157"/>
      <c r="Y56" s="112"/>
    </row>
    <row r="57" spans="1:25" s="107" customFormat="1" ht="18">
      <c r="A57" s="67">
        <v>53</v>
      </c>
      <c r="B57" s="168" t="s">
        <v>87</v>
      </c>
      <c r="C57" s="84">
        <v>39528</v>
      </c>
      <c r="D57" s="85" t="s">
        <v>91</v>
      </c>
      <c r="E57" s="85" t="s">
        <v>131</v>
      </c>
      <c r="F57" s="86">
        <v>17</v>
      </c>
      <c r="G57" s="86">
        <v>6</v>
      </c>
      <c r="H57" s="86">
        <v>6</v>
      </c>
      <c r="I57" s="87">
        <v>303</v>
      </c>
      <c r="J57" s="88">
        <v>48</v>
      </c>
      <c r="K57" s="87">
        <v>404</v>
      </c>
      <c r="L57" s="88">
        <v>64</v>
      </c>
      <c r="M57" s="87">
        <v>295</v>
      </c>
      <c r="N57" s="88">
        <v>47</v>
      </c>
      <c r="O57" s="87">
        <f t="shared" si="16"/>
        <v>1002</v>
      </c>
      <c r="P57" s="88">
        <f t="shared" si="16"/>
        <v>159</v>
      </c>
      <c r="Q57" s="88">
        <f>IF(O57&lt;&gt;0,P57/G57,"")</f>
        <v>26.5</v>
      </c>
      <c r="R57" s="89">
        <f>IF(O57&lt;&gt;0,O57/P57,"")</f>
        <v>6.30188679245283</v>
      </c>
      <c r="S57" s="87">
        <v>1122.5</v>
      </c>
      <c r="T57" s="90">
        <f t="shared" si="15"/>
        <v>-0.10734966592427617</v>
      </c>
      <c r="U57" s="87">
        <v>46405</v>
      </c>
      <c r="V57" s="88">
        <v>7259</v>
      </c>
      <c r="W57" s="169">
        <f t="shared" si="14"/>
        <v>6.3927538228406116</v>
      </c>
      <c r="X57" s="157"/>
      <c r="Y57" s="112"/>
    </row>
    <row r="58" spans="1:25" s="107" customFormat="1" ht="18">
      <c r="A58" s="67">
        <v>54</v>
      </c>
      <c r="B58" s="168" t="s">
        <v>161</v>
      </c>
      <c r="C58" s="84">
        <v>39535</v>
      </c>
      <c r="D58" s="85" t="s">
        <v>32</v>
      </c>
      <c r="E58" s="85" t="s">
        <v>32</v>
      </c>
      <c r="F58" s="86">
        <v>11</v>
      </c>
      <c r="G58" s="86">
        <v>3</v>
      </c>
      <c r="H58" s="86">
        <v>5</v>
      </c>
      <c r="I58" s="87">
        <v>199</v>
      </c>
      <c r="J58" s="88">
        <v>27</v>
      </c>
      <c r="K58" s="87">
        <v>363</v>
      </c>
      <c r="L58" s="88">
        <v>54</v>
      </c>
      <c r="M58" s="87">
        <v>412</v>
      </c>
      <c r="N58" s="88">
        <v>56</v>
      </c>
      <c r="O58" s="87">
        <f>+I58+K58+M58</f>
        <v>974</v>
      </c>
      <c r="P58" s="88">
        <f>+J58+L58+N58</f>
        <v>137</v>
      </c>
      <c r="Q58" s="88">
        <f>+P58/G58</f>
        <v>45.666666666666664</v>
      </c>
      <c r="R58" s="89">
        <f>+O58/P58</f>
        <v>7.109489051094891</v>
      </c>
      <c r="S58" s="87">
        <v>924</v>
      </c>
      <c r="T58" s="90">
        <f t="shared" si="15"/>
        <v>0.05411255411255411</v>
      </c>
      <c r="U58" s="87">
        <v>104110</v>
      </c>
      <c r="V58" s="88">
        <v>10285</v>
      </c>
      <c r="W58" s="169">
        <f t="shared" si="14"/>
        <v>10.122508507535246</v>
      </c>
      <c r="X58" s="157"/>
      <c r="Y58" s="112"/>
    </row>
    <row r="59" spans="1:25" s="107" customFormat="1" ht="18">
      <c r="A59" s="72">
        <v>55</v>
      </c>
      <c r="B59" s="168" t="s">
        <v>14</v>
      </c>
      <c r="C59" s="84">
        <v>39514</v>
      </c>
      <c r="D59" s="85" t="s">
        <v>91</v>
      </c>
      <c r="E59" s="85" t="s">
        <v>107</v>
      </c>
      <c r="F59" s="86">
        <v>5</v>
      </c>
      <c r="G59" s="86">
        <v>2</v>
      </c>
      <c r="H59" s="86">
        <v>7</v>
      </c>
      <c r="I59" s="87">
        <v>298</v>
      </c>
      <c r="J59" s="88">
        <v>69</v>
      </c>
      <c r="K59" s="87">
        <v>315</v>
      </c>
      <c r="L59" s="88">
        <v>75</v>
      </c>
      <c r="M59" s="87">
        <v>330</v>
      </c>
      <c r="N59" s="88">
        <v>78</v>
      </c>
      <c r="O59" s="87">
        <f>I59+K59+M59</f>
        <v>943</v>
      </c>
      <c r="P59" s="88">
        <f>J59+L59+N59</f>
        <v>222</v>
      </c>
      <c r="Q59" s="88">
        <f aca="true" t="shared" si="17" ref="Q59:Q94">IF(O59&lt;&gt;0,P59/G59,"")</f>
        <v>111</v>
      </c>
      <c r="R59" s="89">
        <f aca="true" t="shared" si="18" ref="R59:R94">IF(O59&lt;&gt;0,O59/P59,"")</f>
        <v>4.247747747747748</v>
      </c>
      <c r="S59" s="87">
        <v>266</v>
      </c>
      <c r="T59" s="90">
        <f t="shared" si="15"/>
        <v>2.545112781954887</v>
      </c>
      <c r="U59" s="87">
        <v>8604.5</v>
      </c>
      <c r="V59" s="88">
        <v>1194</v>
      </c>
      <c r="W59" s="169">
        <f t="shared" si="14"/>
        <v>7.206448911222781</v>
      </c>
      <c r="X59" s="157"/>
      <c r="Y59" s="112"/>
    </row>
    <row r="60" spans="1:25" s="107" customFormat="1" ht="18">
      <c r="A60" s="67">
        <v>56</v>
      </c>
      <c r="B60" s="168" t="s">
        <v>68</v>
      </c>
      <c r="C60" s="84">
        <v>39521</v>
      </c>
      <c r="D60" s="85" t="s">
        <v>41</v>
      </c>
      <c r="E60" s="85" t="s">
        <v>43</v>
      </c>
      <c r="F60" s="86">
        <v>121</v>
      </c>
      <c r="G60" s="86">
        <v>5</v>
      </c>
      <c r="H60" s="86">
        <v>7</v>
      </c>
      <c r="I60" s="87">
        <v>33</v>
      </c>
      <c r="J60" s="88">
        <v>5</v>
      </c>
      <c r="K60" s="87">
        <v>519</v>
      </c>
      <c r="L60" s="88">
        <v>71</v>
      </c>
      <c r="M60" s="87">
        <v>352</v>
      </c>
      <c r="N60" s="88">
        <v>48</v>
      </c>
      <c r="O60" s="87">
        <f>+M60+K60+I60</f>
        <v>904</v>
      </c>
      <c r="P60" s="88">
        <f>+N60+L60+J60</f>
        <v>124</v>
      </c>
      <c r="Q60" s="88">
        <f t="shared" si="17"/>
        <v>24.8</v>
      </c>
      <c r="R60" s="89">
        <f t="shared" si="18"/>
        <v>7.290322580645161</v>
      </c>
      <c r="S60" s="87">
        <v>1962</v>
      </c>
      <c r="T60" s="90">
        <f t="shared" si="15"/>
        <v>-0.5392456676860347</v>
      </c>
      <c r="U60" s="87">
        <v>715953</v>
      </c>
      <c r="V60" s="88">
        <v>89265</v>
      </c>
      <c r="W60" s="169">
        <f>+U60/V60</f>
        <v>8.020534363972441</v>
      </c>
      <c r="X60" s="157"/>
      <c r="Y60" s="112"/>
    </row>
    <row r="61" spans="1:25" s="107" customFormat="1" ht="18">
      <c r="A61" s="67">
        <v>57</v>
      </c>
      <c r="B61" s="168" t="s">
        <v>88</v>
      </c>
      <c r="C61" s="84">
        <v>39451</v>
      </c>
      <c r="D61" s="85" t="s">
        <v>89</v>
      </c>
      <c r="E61" s="85" t="s">
        <v>178</v>
      </c>
      <c r="F61" s="86">
        <v>22</v>
      </c>
      <c r="G61" s="86">
        <v>1</v>
      </c>
      <c r="H61" s="86">
        <v>17</v>
      </c>
      <c r="I61" s="87">
        <v>127</v>
      </c>
      <c r="J61" s="88">
        <v>18</v>
      </c>
      <c r="K61" s="87">
        <v>371</v>
      </c>
      <c r="L61" s="88">
        <v>51</v>
      </c>
      <c r="M61" s="87">
        <v>340</v>
      </c>
      <c r="N61" s="88">
        <v>48</v>
      </c>
      <c r="O61" s="87">
        <f>I61+K61+M61</f>
        <v>838</v>
      </c>
      <c r="P61" s="88">
        <f>J61+L61+N61</f>
        <v>117</v>
      </c>
      <c r="Q61" s="88">
        <f t="shared" si="17"/>
        <v>117</v>
      </c>
      <c r="R61" s="89">
        <f t="shared" si="18"/>
        <v>7.162393162393163</v>
      </c>
      <c r="S61" s="87">
        <v>962</v>
      </c>
      <c r="T61" s="90">
        <f>(O61-S61)/O61</f>
        <v>-0.14797136038186157</v>
      </c>
      <c r="U61" s="87">
        <v>321136</v>
      </c>
      <c r="V61" s="88">
        <v>35951</v>
      </c>
      <c r="W61" s="169">
        <f aca="true" t="shared" si="19" ref="W61:W66">U61/V61</f>
        <v>8.932602709243136</v>
      </c>
      <c r="X61" s="157"/>
      <c r="Y61" s="112"/>
    </row>
    <row r="62" spans="1:25" s="107" customFormat="1" ht="18">
      <c r="A62" s="72">
        <v>58</v>
      </c>
      <c r="B62" s="168" t="s">
        <v>141</v>
      </c>
      <c r="C62" s="84">
        <v>39437</v>
      </c>
      <c r="D62" s="85" t="s">
        <v>108</v>
      </c>
      <c r="E62" s="85" t="s">
        <v>142</v>
      </c>
      <c r="F62" s="86">
        <v>156</v>
      </c>
      <c r="G62" s="86">
        <v>2</v>
      </c>
      <c r="H62" s="86">
        <v>17</v>
      </c>
      <c r="I62" s="87">
        <v>225</v>
      </c>
      <c r="J62" s="88">
        <v>45</v>
      </c>
      <c r="K62" s="87">
        <v>270</v>
      </c>
      <c r="L62" s="88">
        <v>50</v>
      </c>
      <c r="M62" s="87">
        <v>308</v>
      </c>
      <c r="N62" s="88">
        <v>60</v>
      </c>
      <c r="O62" s="87">
        <f>SUM(I62+K62+M62)</f>
        <v>803</v>
      </c>
      <c r="P62" s="88">
        <f>SUM(J62+L62+N62)</f>
        <v>155</v>
      </c>
      <c r="Q62" s="88">
        <f t="shared" si="17"/>
        <v>77.5</v>
      </c>
      <c r="R62" s="89">
        <f t="shared" si="18"/>
        <v>5.180645161290323</v>
      </c>
      <c r="S62" s="87">
        <v>1468.5</v>
      </c>
      <c r="T62" s="90">
        <f>(+S62-O62)/-S62</f>
        <v>-0.45318352059925093</v>
      </c>
      <c r="U62" s="87">
        <v>4506107.5</v>
      </c>
      <c r="V62" s="88">
        <v>625472</v>
      </c>
      <c r="W62" s="169">
        <f t="shared" si="19"/>
        <v>7.204331289010539</v>
      </c>
      <c r="X62" s="157"/>
      <c r="Y62" s="112"/>
    </row>
    <row r="63" spans="1:25" s="107" customFormat="1" ht="18">
      <c r="A63" s="67">
        <v>59</v>
      </c>
      <c r="B63" s="172" t="s">
        <v>15</v>
      </c>
      <c r="C63" s="140">
        <v>39409</v>
      </c>
      <c r="D63" s="141" t="s">
        <v>99</v>
      </c>
      <c r="E63" s="85" t="s">
        <v>46</v>
      </c>
      <c r="F63" s="86">
        <v>69</v>
      </c>
      <c r="G63" s="86">
        <v>1</v>
      </c>
      <c r="H63" s="86">
        <v>15</v>
      </c>
      <c r="I63" s="87">
        <v>181</v>
      </c>
      <c r="J63" s="88">
        <v>23</v>
      </c>
      <c r="K63" s="87">
        <v>298</v>
      </c>
      <c r="L63" s="88">
        <v>38</v>
      </c>
      <c r="M63" s="87">
        <v>324</v>
      </c>
      <c r="N63" s="88">
        <v>42</v>
      </c>
      <c r="O63" s="87">
        <f>+I63+K63+M63</f>
        <v>803</v>
      </c>
      <c r="P63" s="88">
        <f>+J63+L63+N63</f>
        <v>103</v>
      </c>
      <c r="Q63" s="88">
        <f t="shared" si="17"/>
        <v>103</v>
      </c>
      <c r="R63" s="89">
        <f t="shared" si="18"/>
        <v>7.796116504854369</v>
      </c>
      <c r="S63" s="87"/>
      <c r="T63" s="90">
        <f>IF(S63&lt;&gt;0,-(S63-O63)/S63,"")</f>
      </c>
      <c r="U63" s="87">
        <v>863047</v>
      </c>
      <c r="V63" s="88">
        <v>88702</v>
      </c>
      <c r="W63" s="169">
        <f t="shared" si="19"/>
        <v>9.729735518928548</v>
      </c>
      <c r="X63" s="157"/>
      <c r="Y63" s="112"/>
    </row>
    <row r="64" spans="1:25" s="107" customFormat="1" ht="18">
      <c r="A64" s="67">
        <v>60</v>
      </c>
      <c r="B64" s="168" t="s">
        <v>149</v>
      </c>
      <c r="C64" s="84">
        <v>39451</v>
      </c>
      <c r="D64" s="85" t="s">
        <v>91</v>
      </c>
      <c r="E64" s="85" t="s">
        <v>107</v>
      </c>
      <c r="F64" s="86">
        <v>25</v>
      </c>
      <c r="G64" s="86">
        <v>2</v>
      </c>
      <c r="H64" s="86">
        <v>16</v>
      </c>
      <c r="I64" s="87">
        <v>207</v>
      </c>
      <c r="J64" s="88">
        <v>50</v>
      </c>
      <c r="K64" s="87">
        <v>290</v>
      </c>
      <c r="L64" s="88">
        <v>70</v>
      </c>
      <c r="M64" s="87">
        <v>278</v>
      </c>
      <c r="N64" s="88">
        <v>68</v>
      </c>
      <c r="O64" s="87">
        <f>I64+K64+M64</f>
        <v>775</v>
      </c>
      <c r="P64" s="88">
        <f>J64+L64+N64</f>
        <v>188</v>
      </c>
      <c r="Q64" s="88">
        <f t="shared" si="17"/>
        <v>94</v>
      </c>
      <c r="R64" s="89">
        <f t="shared" si="18"/>
        <v>4.122340425531915</v>
      </c>
      <c r="S64" s="87">
        <v>1074</v>
      </c>
      <c r="T64" s="90">
        <f>(+S64-O64)/-S64</f>
        <v>-0.2783985102420857</v>
      </c>
      <c r="U64" s="87">
        <v>252293</v>
      </c>
      <c r="V64" s="88">
        <v>30759</v>
      </c>
      <c r="W64" s="169">
        <f t="shared" si="19"/>
        <v>8.202249748041224</v>
      </c>
      <c r="X64" s="157"/>
      <c r="Y64" s="112"/>
    </row>
    <row r="65" spans="1:25" s="107" customFormat="1" ht="18">
      <c r="A65" s="72">
        <v>61</v>
      </c>
      <c r="B65" s="168" t="s">
        <v>82</v>
      </c>
      <c r="C65" s="84">
        <v>39528</v>
      </c>
      <c r="D65" s="85" t="s">
        <v>99</v>
      </c>
      <c r="E65" s="85" t="s">
        <v>83</v>
      </c>
      <c r="F65" s="86">
        <v>72</v>
      </c>
      <c r="G65" s="86">
        <v>5</v>
      </c>
      <c r="H65" s="86">
        <v>6</v>
      </c>
      <c r="I65" s="87">
        <v>152</v>
      </c>
      <c r="J65" s="88">
        <v>27</v>
      </c>
      <c r="K65" s="87">
        <v>293</v>
      </c>
      <c r="L65" s="88">
        <v>49</v>
      </c>
      <c r="M65" s="87">
        <v>290</v>
      </c>
      <c r="N65" s="88">
        <v>49</v>
      </c>
      <c r="O65" s="87">
        <f>+I65+K65+M65</f>
        <v>735</v>
      </c>
      <c r="P65" s="88">
        <f>+J65+L65+N65</f>
        <v>125</v>
      </c>
      <c r="Q65" s="88">
        <f t="shared" si="17"/>
        <v>25</v>
      </c>
      <c r="R65" s="89">
        <f t="shared" si="18"/>
        <v>5.88</v>
      </c>
      <c r="S65" s="87">
        <v>4018</v>
      </c>
      <c r="T65" s="90">
        <f>IF(S65&lt;&gt;0,-(S65-O65)/S65,"")</f>
        <v>-0.8170731707317073</v>
      </c>
      <c r="U65" s="87">
        <v>317692</v>
      </c>
      <c r="V65" s="88">
        <v>47054</v>
      </c>
      <c r="W65" s="169">
        <f t="shared" si="19"/>
        <v>6.7516470438219915</v>
      </c>
      <c r="X65" s="157"/>
      <c r="Y65" s="112"/>
    </row>
    <row r="66" spans="1:25" s="107" customFormat="1" ht="18">
      <c r="A66" s="67">
        <v>62</v>
      </c>
      <c r="B66" s="168" t="s">
        <v>16</v>
      </c>
      <c r="C66" s="84">
        <v>39437</v>
      </c>
      <c r="D66" s="85" t="s">
        <v>91</v>
      </c>
      <c r="E66" s="85" t="s">
        <v>147</v>
      </c>
      <c r="F66" s="86">
        <v>7</v>
      </c>
      <c r="G66" s="86">
        <v>4</v>
      </c>
      <c r="H66" s="86">
        <v>13</v>
      </c>
      <c r="I66" s="87">
        <v>189</v>
      </c>
      <c r="J66" s="88">
        <v>37</v>
      </c>
      <c r="K66" s="87">
        <v>259</v>
      </c>
      <c r="L66" s="88">
        <v>50</v>
      </c>
      <c r="M66" s="87">
        <v>283</v>
      </c>
      <c r="N66" s="88">
        <v>55</v>
      </c>
      <c r="O66" s="87">
        <f>I66+K66+M66</f>
        <v>731</v>
      </c>
      <c r="P66" s="88">
        <f>J66+L66+N66</f>
        <v>142</v>
      </c>
      <c r="Q66" s="88">
        <f t="shared" si="17"/>
        <v>35.5</v>
      </c>
      <c r="R66" s="89">
        <f t="shared" si="18"/>
        <v>5.147887323943662</v>
      </c>
      <c r="S66" s="87">
        <v>722</v>
      </c>
      <c r="T66" s="90">
        <f>(+S66-O66)/-S66</f>
        <v>0.012465373961218837</v>
      </c>
      <c r="U66" s="87">
        <v>49531.7</v>
      </c>
      <c r="V66" s="88">
        <v>6876</v>
      </c>
      <c r="W66" s="169">
        <f t="shared" si="19"/>
        <v>7.203563118091913</v>
      </c>
      <c r="X66" s="157"/>
      <c r="Y66" s="112"/>
    </row>
    <row r="67" spans="1:25" s="107" customFormat="1" ht="18">
      <c r="A67" s="67">
        <v>63</v>
      </c>
      <c r="B67" s="168" t="s">
        <v>48</v>
      </c>
      <c r="C67" s="84">
        <v>39500</v>
      </c>
      <c r="D67" s="85" t="s">
        <v>49</v>
      </c>
      <c r="E67" s="85" t="s">
        <v>50</v>
      </c>
      <c r="F67" s="86">
        <v>1</v>
      </c>
      <c r="G67" s="86">
        <v>1</v>
      </c>
      <c r="H67" s="86">
        <v>10</v>
      </c>
      <c r="I67" s="87">
        <v>130</v>
      </c>
      <c r="J67" s="88">
        <v>15</v>
      </c>
      <c r="K67" s="87">
        <v>354</v>
      </c>
      <c r="L67" s="88">
        <v>41</v>
      </c>
      <c r="M67" s="87">
        <v>222</v>
      </c>
      <c r="N67" s="88">
        <v>26</v>
      </c>
      <c r="O67" s="87">
        <f>SUM(I67+K67+M67)</f>
        <v>706</v>
      </c>
      <c r="P67" s="88">
        <f>SUM(J67+L67+N67)</f>
        <v>82</v>
      </c>
      <c r="Q67" s="88">
        <f t="shared" si="17"/>
        <v>82</v>
      </c>
      <c r="R67" s="89">
        <f t="shared" si="18"/>
        <v>8.609756097560975</v>
      </c>
      <c r="S67" s="87"/>
      <c r="T67" s="90">
        <f>IF(S67&lt;&gt;0,-(S67-O67)/S67,"")</f>
      </c>
      <c r="U67" s="87">
        <v>19614</v>
      </c>
      <c r="V67" s="88">
        <v>2207</v>
      </c>
      <c r="W67" s="169">
        <f>+U67/V67</f>
        <v>8.887177163570458</v>
      </c>
      <c r="X67" s="157"/>
      <c r="Y67" s="112"/>
    </row>
    <row r="68" spans="1:25" s="107" customFormat="1" ht="18">
      <c r="A68" s="72">
        <v>64</v>
      </c>
      <c r="B68" s="168" t="s">
        <v>72</v>
      </c>
      <c r="C68" s="84">
        <v>39521</v>
      </c>
      <c r="D68" s="85" t="s">
        <v>99</v>
      </c>
      <c r="E68" s="85" t="s">
        <v>73</v>
      </c>
      <c r="F68" s="86">
        <v>36</v>
      </c>
      <c r="G68" s="86">
        <v>2</v>
      </c>
      <c r="H68" s="86">
        <v>7</v>
      </c>
      <c r="I68" s="87">
        <v>119</v>
      </c>
      <c r="J68" s="88">
        <v>20</v>
      </c>
      <c r="K68" s="87">
        <v>268</v>
      </c>
      <c r="L68" s="88">
        <v>47</v>
      </c>
      <c r="M68" s="87">
        <v>304</v>
      </c>
      <c r="N68" s="88">
        <v>51</v>
      </c>
      <c r="O68" s="87">
        <f>+I68+K68+M68</f>
        <v>691</v>
      </c>
      <c r="P68" s="88">
        <f>+J68+L68+N68</f>
        <v>118</v>
      </c>
      <c r="Q68" s="88">
        <f t="shared" si="17"/>
        <v>59</v>
      </c>
      <c r="R68" s="89">
        <f t="shared" si="18"/>
        <v>5.8559322033898304</v>
      </c>
      <c r="S68" s="87">
        <v>3272</v>
      </c>
      <c r="T68" s="90">
        <f>IF(S68&lt;&gt;0,-(S68-O68)/S68,"")</f>
        <v>-0.7888141809290954</v>
      </c>
      <c r="U68" s="87">
        <v>190655</v>
      </c>
      <c r="V68" s="88">
        <v>23875</v>
      </c>
      <c r="W68" s="169">
        <f>U68/V68</f>
        <v>7.985549738219896</v>
      </c>
      <c r="X68" s="157"/>
      <c r="Y68" s="112"/>
    </row>
    <row r="69" spans="1:25" s="107" customFormat="1" ht="18">
      <c r="A69" s="67">
        <v>65</v>
      </c>
      <c r="B69" s="168" t="s">
        <v>59</v>
      </c>
      <c r="C69" s="84">
        <v>39479</v>
      </c>
      <c r="D69" s="85" t="s">
        <v>90</v>
      </c>
      <c r="E69" s="85" t="s">
        <v>155</v>
      </c>
      <c r="F69" s="86">
        <v>80</v>
      </c>
      <c r="G69" s="86">
        <v>6</v>
      </c>
      <c r="H69" s="86">
        <v>13</v>
      </c>
      <c r="I69" s="87">
        <v>112</v>
      </c>
      <c r="J69" s="88">
        <v>22</v>
      </c>
      <c r="K69" s="87">
        <v>318</v>
      </c>
      <c r="L69" s="88">
        <v>70</v>
      </c>
      <c r="M69" s="87">
        <v>251.5</v>
      </c>
      <c r="N69" s="88">
        <v>58</v>
      </c>
      <c r="O69" s="87">
        <f>SUM(I69+K69+M69)</f>
        <v>681.5</v>
      </c>
      <c r="P69" s="88">
        <f>J69+L69+N69</f>
        <v>150</v>
      </c>
      <c r="Q69" s="88">
        <f t="shared" si="17"/>
        <v>25</v>
      </c>
      <c r="R69" s="89">
        <f t="shared" si="18"/>
        <v>4.543333333333333</v>
      </c>
      <c r="S69" s="87">
        <v>1337</v>
      </c>
      <c r="T69" s="90">
        <f>IF(S69&lt;&gt;0,-(S69-O69)/S69,"")</f>
        <v>-0.49027673896783847</v>
      </c>
      <c r="U69" s="87">
        <v>1180328.02</v>
      </c>
      <c r="V69" s="88">
        <v>142968</v>
      </c>
      <c r="W69" s="169">
        <f>U69/V69</f>
        <v>8.255889569693919</v>
      </c>
      <c r="X69" s="157"/>
      <c r="Y69" s="112"/>
    </row>
    <row r="70" spans="1:25" s="107" customFormat="1" ht="18">
      <c r="A70" s="67">
        <v>66</v>
      </c>
      <c r="B70" s="168" t="s">
        <v>74</v>
      </c>
      <c r="C70" s="84">
        <v>39472</v>
      </c>
      <c r="D70" s="85" t="s">
        <v>91</v>
      </c>
      <c r="E70" s="85" t="s">
        <v>75</v>
      </c>
      <c r="F70" s="86">
        <v>25</v>
      </c>
      <c r="G70" s="86">
        <v>4</v>
      </c>
      <c r="H70" s="86">
        <v>14</v>
      </c>
      <c r="I70" s="87">
        <v>43</v>
      </c>
      <c r="J70" s="88">
        <v>9</v>
      </c>
      <c r="K70" s="87">
        <v>266.5</v>
      </c>
      <c r="L70" s="88">
        <v>50</v>
      </c>
      <c r="M70" s="87">
        <v>364.5</v>
      </c>
      <c r="N70" s="88">
        <v>68</v>
      </c>
      <c r="O70" s="87">
        <f>I70+K70+M70</f>
        <v>674</v>
      </c>
      <c r="P70" s="88">
        <f>J70+L70+N70</f>
        <v>127</v>
      </c>
      <c r="Q70" s="88">
        <f t="shared" si="17"/>
        <v>31.75</v>
      </c>
      <c r="R70" s="89">
        <f t="shared" si="18"/>
        <v>5.307086614173229</v>
      </c>
      <c r="S70" s="87">
        <v>3045.5</v>
      </c>
      <c r="T70" s="90">
        <f>(+S70-O70)/-S70</f>
        <v>-0.7786898703004432</v>
      </c>
      <c r="U70" s="87">
        <v>160315.5</v>
      </c>
      <c r="V70" s="88">
        <v>23859</v>
      </c>
      <c r="W70" s="169">
        <f>U70/V70</f>
        <v>6.719288318873381</v>
      </c>
      <c r="X70" s="157"/>
      <c r="Y70" s="112"/>
    </row>
    <row r="71" spans="1:25" s="107" customFormat="1" ht="18">
      <c r="A71" s="72">
        <v>67</v>
      </c>
      <c r="B71" s="168" t="s">
        <v>55</v>
      </c>
      <c r="C71" s="84">
        <v>39507</v>
      </c>
      <c r="D71" s="85" t="s">
        <v>108</v>
      </c>
      <c r="E71" s="85" t="s">
        <v>56</v>
      </c>
      <c r="F71" s="86">
        <v>27</v>
      </c>
      <c r="G71" s="86">
        <v>2</v>
      </c>
      <c r="H71" s="86">
        <v>9</v>
      </c>
      <c r="I71" s="87">
        <v>158.5</v>
      </c>
      <c r="J71" s="88">
        <v>42</v>
      </c>
      <c r="K71" s="87">
        <v>233.5</v>
      </c>
      <c r="L71" s="88">
        <v>73</v>
      </c>
      <c r="M71" s="87">
        <v>274.5</v>
      </c>
      <c r="N71" s="88">
        <v>83</v>
      </c>
      <c r="O71" s="87">
        <f>I71+K71+M71</f>
        <v>666.5</v>
      </c>
      <c r="P71" s="88">
        <f>SUM(J71+L71+N71)</f>
        <v>198</v>
      </c>
      <c r="Q71" s="88">
        <f t="shared" si="17"/>
        <v>99</v>
      </c>
      <c r="R71" s="89">
        <f t="shared" si="18"/>
        <v>3.3661616161616164</v>
      </c>
      <c r="S71" s="87">
        <v>1077</v>
      </c>
      <c r="T71" s="90">
        <f>(+S71-O71)/-S71</f>
        <v>-0.38115134633240483</v>
      </c>
      <c r="U71" s="87">
        <v>248623.5</v>
      </c>
      <c r="V71" s="88">
        <v>27319</v>
      </c>
      <c r="W71" s="169">
        <f>U71/V71</f>
        <v>9.100754053955123</v>
      </c>
      <c r="X71" s="157"/>
      <c r="Y71" s="112"/>
    </row>
    <row r="72" spans="1:25" s="107" customFormat="1" ht="18">
      <c r="A72" s="67">
        <v>68</v>
      </c>
      <c r="B72" s="168" t="s">
        <v>64</v>
      </c>
      <c r="C72" s="84">
        <v>39514</v>
      </c>
      <c r="D72" s="85" t="s">
        <v>90</v>
      </c>
      <c r="E72" s="85" t="s">
        <v>65</v>
      </c>
      <c r="F72" s="86">
        <v>59</v>
      </c>
      <c r="G72" s="86">
        <v>3</v>
      </c>
      <c r="H72" s="86">
        <v>8</v>
      </c>
      <c r="I72" s="87">
        <v>117</v>
      </c>
      <c r="J72" s="88">
        <v>26</v>
      </c>
      <c r="K72" s="87">
        <v>301</v>
      </c>
      <c r="L72" s="88">
        <v>68</v>
      </c>
      <c r="M72" s="87">
        <v>207</v>
      </c>
      <c r="N72" s="88">
        <v>46</v>
      </c>
      <c r="O72" s="87">
        <f>SUM(I72+K72+M72)</f>
        <v>625</v>
      </c>
      <c r="P72" s="88">
        <f>J72+L72+N72</f>
        <v>140</v>
      </c>
      <c r="Q72" s="88">
        <f t="shared" si="17"/>
        <v>46.666666666666664</v>
      </c>
      <c r="R72" s="89">
        <f t="shared" si="18"/>
        <v>4.464285714285714</v>
      </c>
      <c r="S72" s="87">
        <v>374</v>
      </c>
      <c r="T72" s="90">
        <f>IF(S72&lt;&gt;0,-(S72-O72)/S72,"")</f>
        <v>0.6711229946524064</v>
      </c>
      <c r="U72" s="87">
        <v>175469.85</v>
      </c>
      <c r="V72" s="88">
        <v>25510</v>
      </c>
      <c r="W72" s="169">
        <f>U72/V72</f>
        <v>6.878473147785183</v>
      </c>
      <c r="X72" s="157"/>
      <c r="Y72" s="112"/>
    </row>
    <row r="73" spans="1:25" s="107" customFormat="1" ht="18">
      <c r="A73" s="67">
        <v>69</v>
      </c>
      <c r="B73" s="168" t="s">
        <v>84</v>
      </c>
      <c r="C73" s="84">
        <v>39528</v>
      </c>
      <c r="D73" s="85" t="s">
        <v>41</v>
      </c>
      <c r="E73" s="85" t="s">
        <v>43</v>
      </c>
      <c r="F73" s="86">
        <v>33</v>
      </c>
      <c r="G73" s="86">
        <v>4</v>
      </c>
      <c r="H73" s="86">
        <v>6</v>
      </c>
      <c r="I73" s="87">
        <v>91</v>
      </c>
      <c r="J73" s="88">
        <v>13</v>
      </c>
      <c r="K73" s="87">
        <v>241</v>
      </c>
      <c r="L73" s="88">
        <v>37</v>
      </c>
      <c r="M73" s="87">
        <v>290</v>
      </c>
      <c r="N73" s="88">
        <v>37</v>
      </c>
      <c r="O73" s="87">
        <f>+M73+K73+I73</f>
        <v>622</v>
      </c>
      <c r="P73" s="88">
        <f>+N73+L73+J73</f>
        <v>87</v>
      </c>
      <c r="Q73" s="88">
        <f t="shared" si="17"/>
        <v>21.75</v>
      </c>
      <c r="R73" s="89">
        <f t="shared" si="18"/>
        <v>7.149425287356322</v>
      </c>
      <c r="S73" s="87">
        <v>907</v>
      </c>
      <c r="T73" s="90">
        <f>(+S73-O73)/-S73</f>
        <v>-0.31422271223814774</v>
      </c>
      <c r="U73" s="87">
        <v>129409</v>
      </c>
      <c r="V73" s="88">
        <v>13858</v>
      </c>
      <c r="W73" s="169">
        <f>+U73/V73</f>
        <v>9.338216192812816</v>
      </c>
      <c r="X73" s="157"/>
      <c r="Y73" s="112"/>
    </row>
    <row r="74" spans="1:25" s="107" customFormat="1" ht="18">
      <c r="A74" s="72">
        <v>70</v>
      </c>
      <c r="B74" s="168" t="s">
        <v>143</v>
      </c>
      <c r="C74" s="84">
        <v>39381</v>
      </c>
      <c r="D74" s="85" t="s">
        <v>156</v>
      </c>
      <c r="E74" s="85" t="s">
        <v>144</v>
      </c>
      <c r="F74" s="86">
        <v>91</v>
      </c>
      <c r="G74" s="86">
        <v>1</v>
      </c>
      <c r="H74" s="86">
        <v>18</v>
      </c>
      <c r="I74" s="87">
        <v>54</v>
      </c>
      <c r="J74" s="88">
        <v>18</v>
      </c>
      <c r="K74" s="87">
        <v>255</v>
      </c>
      <c r="L74" s="88">
        <v>85</v>
      </c>
      <c r="M74" s="87">
        <v>261</v>
      </c>
      <c r="N74" s="88">
        <v>87</v>
      </c>
      <c r="O74" s="87">
        <f>I74+K74+M74</f>
        <v>570</v>
      </c>
      <c r="P74" s="88">
        <f>J74+L74+N74</f>
        <v>190</v>
      </c>
      <c r="Q74" s="88">
        <f t="shared" si="17"/>
        <v>190</v>
      </c>
      <c r="R74" s="89">
        <f t="shared" si="18"/>
        <v>3</v>
      </c>
      <c r="S74" s="87">
        <v>747</v>
      </c>
      <c r="T74" s="90">
        <f>IF(S74&lt;&gt;0,-(S74-O74)/S74,"")</f>
        <v>-0.23694779116465864</v>
      </c>
      <c r="U74" s="87">
        <f>2460119.5</f>
        <v>2460119.5</v>
      </c>
      <c r="V74" s="88">
        <f>288633</f>
        <v>288633</v>
      </c>
      <c r="W74" s="169">
        <f>IF(U74&lt;&gt;0,U74/V74,"")</f>
        <v>8.523347988622229</v>
      </c>
      <c r="X74" s="157"/>
      <c r="Y74" s="112"/>
    </row>
    <row r="75" spans="1:25" s="107" customFormat="1" ht="18">
      <c r="A75" s="67">
        <v>71</v>
      </c>
      <c r="B75" s="168" t="s">
        <v>17</v>
      </c>
      <c r="C75" s="84">
        <v>39479</v>
      </c>
      <c r="D75" s="85" t="s">
        <v>91</v>
      </c>
      <c r="E75" s="85" t="s">
        <v>18</v>
      </c>
      <c r="F75" s="86">
        <v>5</v>
      </c>
      <c r="G75" s="86">
        <v>3</v>
      </c>
      <c r="H75" s="86">
        <v>12</v>
      </c>
      <c r="I75" s="87">
        <v>118</v>
      </c>
      <c r="J75" s="88">
        <v>17</v>
      </c>
      <c r="K75" s="87">
        <v>237</v>
      </c>
      <c r="L75" s="88">
        <v>34</v>
      </c>
      <c r="M75" s="87">
        <v>202</v>
      </c>
      <c r="N75" s="88">
        <v>28</v>
      </c>
      <c r="O75" s="87">
        <f>I75+K75+M75</f>
        <v>557</v>
      </c>
      <c r="P75" s="88">
        <f>J75+L75+N75</f>
        <v>79</v>
      </c>
      <c r="Q75" s="88">
        <f t="shared" si="17"/>
        <v>26.333333333333332</v>
      </c>
      <c r="R75" s="89">
        <f t="shared" si="18"/>
        <v>7.050632911392405</v>
      </c>
      <c r="S75" s="87"/>
      <c r="T75" s="90"/>
      <c r="U75" s="87">
        <v>67940</v>
      </c>
      <c r="V75" s="88">
        <v>9591</v>
      </c>
      <c r="W75" s="169">
        <f>U75/V75</f>
        <v>7.083724324887916</v>
      </c>
      <c r="X75" s="157"/>
      <c r="Y75" s="112"/>
    </row>
    <row r="76" spans="1:25" s="107" customFormat="1" ht="18">
      <c r="A76" s="67">
        <v>72</v>
      </c>
      <c r="B76" s="168" t="s">
        <v>53</v>
      </c>
      <c r="C76" s="84">
        <v>39507</v>
      </c>
      <c r="D76" s="85" t="s">
        <v>41</v>
      </c>
      <c r="E76" s="85" t="s">
        <v>54</v>
      </c>
      <c r="F76" s="86">
        <v>73</v>
      </c>
      <c r="G76" s="86">
        <v>1</v>
      </c>
      <c r="H76" s="86">
        <v>9</v>
      </c>
      <c r="I76" s="87">
        <v>42</v>
      </c>
      <c r="J76" s="88">
        <v>6</v>
      </c>
      <c r="K76" s="87">
        <v>208</v>
      </c>
      <c r="L76" s="88">
        <v>32</v>
      </c>
      <c r="M76" s="87">
        <v>228</v>
      </c>
      <c r="N76" s="88">
        <v>34</v>
      </c>
      <c r="O76" s="87">
        <f>+M76+K76+I76</f>
        <v>478</v>
      </c>
      <c r="P76" s="88">
        <f>+N76+L76+J76</f>
        <v>72</v>
      </c>
      <c r="Q76" s="88">
        <f t="shared" si="17"/>
        <v>72</v>
      </c>
      <c r="R76" s="89">
        <f t="shared" si="18"/>
        <v>6.638888888888889</v>
      </c>
      <c r="S76" s="87">
        <v>212</v>
      </c>
      <c r="T76" s="90">
        <f>(+S76-O76)/-S76</f>
        <v>1.2547169811320755</v>
      </c>
      <c r="U76" s="87">
        <v>794942</v>
      </c>
      <c r="V76" s="88">
        <v>101168</v>
      </c>
      <c r="W76" s="169">
        <f>+U76/V76</f>
        <v>7.857642732879962</v>
      </c>
      <c r="X76" s="157"/>
      <c r="Y76" s="112"/>
    </row>
    <row r="77" spans="1:25" s="107" customFormat="1" ht="18">
      <c r="A77" s="72">
        <v>73</v>
      </c>
      <c r="B77" s="168" t="s">
        <v>35</v>
      </c>
      <c r="C77" s="84">
        <v>39493</v>
      </c>
      <c r="D77" s="85" t="s">
        <v>99</v>
      </c>
      <c r="E77" s="85" t="s">
        <v>100</v>
      </c>
      <c r="F77" s="86">
        <v>33</v>
      </c>
      <c r="G77" s="86">
        <v>1</v>
      </c>
      <c r="H77" s="86">
        <v>11</v>
      </c>
      <c r="I77" s="87">
        <v>149</v>
      </c>
      <c r="J77" s="88">
        <v>18</v>
      </c>
      <c r="K77" s="87">
        <v>126</v>
      </c>
      <c r="L77" s="88">
        <v>15</v>
      </c>
      <c r="M77" s="87">
        <v>203</v>
      </c>
      <c r="N77" s="88">
        <v>29</v>
      </c>
      <c r="O77" s="87">
        <f>+I77+K77+M77</f>
        <v>478</v>
      </c>
      <c r="P77" s="88">
        <f>+J77+L77+N77</f>
        <v>62</v>
      </c>
      <c r="Q77" s="88">
        <f t="shared" si="17"/>
        <v>62</v>
      </c>
      <c r="R77" s="89">
        <f t="shared" si="18"/>
        <v>7.709677419354839</v>
      </c>
      <c r="S77" s="87">
        <v>1871</v>
      </c>
      <c r="T77" s="90">
        <f>IF(S77&lt;&gt;0,-(S77-O77)/S77,"")</f>
        <v>-0.7445216461785141</v>
      </c>
      <c r="U77" s="87">
        <v>807345</v>
      </c>
      <c r="V77" s="88">
        <v>89503</v>
      </c>
      <c r="W77" s="169">
        <f>U77/V77</f>
        <v>9.020312168307207</v>
      </c>
      <c r="X77" s="157"/>
      <c r="Y77" s="112"/>
    </row>
    <row r="78" spans="1:25" s="107" customFormat="1" ht="18">
      <c r="A78" s="67">
        <v>74</v>
      </c>
      <c r="B78" s="168" t="s">
        <v>115</v>
      </c>
      <c r="C78" s="84">
        <v>39479</v>
      </c>
      <c r="D78" s="85" t="s">
        <v>99</v>
      </c>
      <c r="E78" s="85" t="s">
        <v>100</v>
      </c>
      <c r="F78" s="86">
        <v>48</v>
      </c>
      <c r="G78" s="86">
        <v>1</v>
      </c>
      <c r="H78" s="86">
        <v>13</v>
      </c>
      <c r="I78" s="87">
        <v>57</v>
      </c>
      <c r="J78" s="88">
        <v>7</v>
      </c>
      <c r="K78" s="87">
        <v>168</v>
      </c>
      <c r="L78" s="88">
        <v>24</v>
      </c>
      <c r="M78" s="87">
        <v>252</v>
      </c>
      <c r="N78" s="88">
        <v>40</v>
      </c>
      <c r="O78" s="87">
        <f>+I78+K78+M78</f>
        <v>477</v>
      </c>
      <c r="P78" s="88">
        <f>+J78+L78+N78</f>
        <v>71</v>
      </c>
      <c r="Q78" s="88">
        <f t="shared" si="17"/>
        <v>71</v>
      </c>
      <c r="R78" s="89">
        <f t="shared" si="18"/>
        <v>6.71830985915493</v>
      </c>
      <c r="S78" s="87">
        <v>2842</v>
      </c>
      <c r="T78" s="90">
        <f>IF(S78&lt;&gt;0,-(S78-O78)/S78,"")</f>
        <v>-0.8321604503870513</v>
      </c>
      <c r="U78" s="87">
        <v>1259094</v>
      </c>
      <c r="V78" s="88">
        <v>132690</v>
      </c>
      <c r="W78" s="169">
        <f>U78/V78</f>
        <v>9.48898937372824</v>
      </c>
      <c r="X78" s="157"/>
      <c r="Y78" s="112"/>
    </row>
    <row r="79" spans="1:25" s="107" customFormat="1" ht="18">
      <c r="A79" s="67">
        <v>75</v>
      </c>
      <c r="B79" s="168" t="s">
        <v>63</v>
      </c>
      <c r="C79" s="84">
        <v>39514</v>
      </c>
      <c r="D79" s="85" t="s">
        <v>41</v>
      </c>
      <c r="E79" s="85" t="s">
        <v>46</v>
      </c>
      <c r="F79" s="86">
        <v>27</v>
      </c>
      <c r="G79" s="86">
        <v>1</v>
      </c>
      <c r="H79" s="86">
        <v>8</v>
      </c>
      <c r="I79" s="87">
        <v>120</v>
      </c>
      <c r="J79" s="88">
        <v>19</v>
      </c>
      <c r="K79" s="87">
        <v>172</v>
      </c>
      <c r="L79" s="88">
        <v>27</v>
      </c>
      <c r="M79" s="87">
        <v>164</v>
      </c>
      <c r="N79" s="88">
        <v>25</v>
      </c>
      <c r="O79" s="87">
        <f>+M79+K79+I79</f>
        <v>456</v>
      </c>
      <c r="P79" s="88">
        <f>+N79+L79+J79</f>
        <v>71</v>
      </c>
      <c r="Q79" s="88">
        <f t="shared" si="17"/>
        <v>71</v>
      </c>
      <c r="R79" s="89">
        <f t="shared" si="18"/>
        <v>6.422535211267606</v>
      </c>
      <c r="S79" s="87">
        <v>153</v>
      </c>
      <c r="T79" s="90">
        <f>(+S79-O79)/-S79</f>
        <v>1.9803921568627452</v>
      </c>
      <c r="U79" s="87">
        <v>291079</v>
      </c>
      <c r="V79" s="88">
        <v>30478</v>
      </c>
      <c r="W79" s="169">
        <f>+U79/V79</f>
        <v>9.550462628781416</v>
      </c>
      <c r="X79" s="157"/>
      <c r="Y79" s="112"/>
    </row>
    <row r="80" spans="1:25" s="107" customFormat="1" ht="18">
      <c r="A80" s="72">
        <v>76</v>
      </c>
      <c r="B80" s="168" t="s">
        <v>1</v>
      </c>
      <c r="C80" s="84">
        <v>39220</v>
      </c>
      <c r="D80" s="85" t="s">
        <v>91</v>
      </c>
      <c r="E80" s="85" t="s">
        <v>107</v>
      </c>
      <c r="F80" s="86">
        <v>88</v>
      </c>
      <c r="G80" s="86">
        <v>1</v>
      </c>
      <c r="H80" s="86">
        <v>40</v>
      </c>
      <c r="I80" s="87">
        <v>275</v>
      </c>
      <c r="J80" s="88">
        <v>55</v>
      </c>
      <c r="K80" s="87">
        <v>90</v>
      </c>
      <c r="L80" s="88">
        <v>14</v>
      </c>
      <c r="M80" s="87">
        <v>80</v>
      </c>
      <c r="N80" s="88">
        <v>12</v>
      </c>
      <c r="O80" s="87">
        <f>I80+K80+M80</f>
        <v>445</v>
      </c>
      <c r="P80" s="88">
        <f>J80+L80+N80</f>
        <v>81</v>
      </c>
      <c r="Q80" s="88">
        <f t="shared" si="17"/>
        <v>81</v>
      </c>
      <c r="R80" s="89">
        <f t="shared" si="18"/>
        <v>5.493827160493828</v>
      </c>
      <c r="S80" s="87">
        <v>184</v>
      </c>
      <c r="T80" s="90">
        <f>(+S80-O80)/-S80</f>
        <v>1.4184782608695652</v>
      </c>
      <c r="U80" s="87">
        <v>591420</v>
      </c>
      <c r="V80" s="88">
        <v>87390</v>
      </c>
      <c r="W80" s="169">
        <f>U80/V80</f>
        <v>6.767593546172331</v>
      </c>
      <c r="X80" s="157"/>
      <c r="Y80" s="112"/>
    </row>
    <row r="81" spans="1:25" s="107" customFormat="1" ht="18">
      <c r="A81" s="67">
        <v>77</v>
      </c>
      <c r="B81" s="168" t="s">
        <v>140</v>
      </c>
      <c r="C81" s="84">
        <v>39507</v>
      </c>
      <c r="D81" s="85" t="s">
        <v>99</v>
      </c>
      <c r="E81" s="85" t="s">
        <v>46</v>
      </c>
      <c r="F81" s="86">
        <v>82</v>
      </c>
      <c r="G81" s="86">
        <v>2</v>
      </c>
      <c r="H81" s="86">
        <v>9</v>
      </c>
      <c r="I81" s="87">
        <v>97</v>
      </c>
      <c r="J81" s="88">
        <v>13</v>
      </c>
      <c r="K81" s="87">
        <v>148</v>
      </c>
      <c r="L81" s="88">
        <v>18</v>
      </c>
      <c r="M81" s="87">
        <v>191</v>
      </c>
      <c r="N81" s="88">
        <v>23</v>
      </c>
      <c r="O81" s="87">
        <f>+I81+K81+M81</f>
        <v>436</v>
      </c>
      <c r="P81" s="88">
        <f>+J81+L81+N81</f>
        <v>54</v>
      </c>
      <c r="Q81" s="88">
        <f t="shared" si="17"/>
        <v>27</v>
      </c>
      <c r="R81" s="89">
        <f t="shared" si="18"/>
        <v>8.074074074074074</v>
      </c>
      <c r="S81" s="87">
        <v>4446</v>
      </c>
      <c r="T81" s="90">
        <f>IF(S81&lt;&gt;0,-(S81-O81)/S81,"")</f>
        <v>-0.9019343229869545</v>
      </c>
      <c r="U81" s="87">
        <v>868746</v>
      </c>
      <c r="V81" s="88">
        <v>117137</v>
      </c>
      <c r="W81" s="169">
        <f>U81/V81</f>
        <v>7.416495215004653</v>
      </c>
      <c r="X81" s="157"/>
      <c r="Y81" s="112"/>
    </row>
    <row r="82" spans="1:25" s="107" customFormat="1" ht="18">
      <c r="A82" s="67">
        <v>78</v>
      </c>
      <c r="B82" s="168" t="s">
        <v>44</v>
      </c>
      <c r="C82" s="84">
        <v>39472</v>
      </c>
      <c r="D82" s="85" t="s">
        <v>41</v>
      </c>
      <c r="E82" s="85" t="s">
        <v>162</v>
      </c>
      <c r="F82" s="86">
        <v>152</v>
      </c>
      <c r="G82" s="86">
        <v>2</v>
      </c>
      <c r="H82" s="86">
        <v>14</v>
      </c>
      <c r="I82" s="87">
        <v>65</v>
      </c>
      <c r="J82" s="88">
        <v>14</v>
      </c>
      <c r="K82" s="87">
        <v>216</v>
      </c>
      <c r="L82" s="88">
        <v>45</v>
      </c>
      <c r="M82" s="87">
        <v>148</v>
      </c>
      <c r="N82" s="88">
        <v>31</v>
      </c>
      <c r="O82" s="87">
        <f>+M82+K82+I82</f>
        <v>429</v>
      </c>
      <c r="P82" s="88">
        <f>+N82+L82+J82</f>
        <v>90</v>
      </c>
      <c r="Q82" s="88">
        <f t="shared" si="17"/>
        <v>45</v>
      </c>
      <c r="R82" s="89">
        <f t="shared" si="18"/>
        <v>4.766666666666667</v>
      </c>
      <c r="S82" s="87">
        <v>2181</v>
      </c>
      <c r="T82" s="90">
        <f>(+S82-O82)/-S82</f>
        <v>-0.8033012379642366</v>
      </c>
      <c r="U82" s="87">
        <v>3975137</v>
      </c>
      <c r="V82" s="88">
        <v>522016</v>
      </c>
      <c r="W82" s="169">
        <f>+U82/V82</f>
        <v>7.61497157175259</v>
      </c>
      <c r="X82" s="157"/>
      <c r="Y82" s="112"/>
    </row>
    <row r="83" spans="1:25" s="107" customFormat="1" ht="18">
      <c r="A83" s="72">
        <v>79</v>
      </c>
      <c r="B83" s="168" t="s">
        <v>179</v>
      </c>
      <c r="C83" s="84">
        <v>39416</v>
      </c>
      <c r="D83" s="85" t="s">
        <v>41</v>
      </c>
      <c r="E83" s="85" t="s">
        <v>162</v>
      </c>
      <c r="F83" s="86">
        <v>11</v>
      </c>
      <c r="G83" s="86">
        <v>1</v>
      </c>
      <c r="H83" s="86">
        <v>21</v>
      </c>
      <c r="I83" s="87">
        <v>95</v>
      </c>
      <c r="J83" s="88">
        <v>19</v>
      </c>
      <c r="K83" s="87">
        <v>115</v>
      </c>
      <c r="L83" s="88">
        <v>16</v>
      </c>
      <c r="M83" s="87">
        <v>215</v>
      </c>
      <c r="N83" s="88">
        <v>29</v>
      </c>
      <c r="O83" s="87">
        <f>+M83+K83+I83</f>
        <v>425</v>
      </c>
      <c r="P83" s="88">
        <f>+N83+L83+J83</f>
        <v>64</v>
      </c>
      <c r="Q83" s="88">
        <f t="shared" si="17"/>
        <v>64</v>
      </c>
      <c r="R83" s="89">
        <f t="shared" si="18"/>
        <v>6.640625</v>
      </c>
      <c r="S83" s="87"/>
      <c r="T83" s="90"/>
      <c r="U83" s="87">
        <v>34110</v>
      </c>
      <c r="V83" s="88">
        <v>4239</v>
      </c>
      <c r="W83" s="169">
        <f>+U83/V83</f>
        <v>8.046709129511678</v>
      </c>
      <c r="X83" s="157"/>
      <c r="Y83" s="112"/>
    </row>
    <row r="84" spans="1:25" s="107" customFormat="1" ht="18">
      <c r="A84" s="67">
        <v>80</v>
      </c>
      <c r="B84" s="168" t="s">
        <v>69</v>
      </c>
      <c r="C84" s="84">
        <v>39521</v>
      </c>
      <c r="D84" s="85" t="s">
        <v>108</v>
      </c>
      <c r="E84" s="85" t="s">
        <v>114</v>
      </c>
      <c r="F84" s="86">
        <v>35</v>
      </c>
      <c r="G84" s="86">
        <v>2</v>
      </c>
      <c r="H84" s="86">
        <v>7</v>
      </c>
      <c r="I84" s="87">
        <v>60</v>
      </c>
      <c r="J84" s="88">
        <v>11</v>
      </c>
      <c r="K84" s="87">
        <v>199</v>
      </c>
      <c r="L84" s="88">
        <v>33</v>
      </c>
      <c r="M84" s="87">
        <v>165</v>
      </c>
      <c r="N84" s="88">
        <v>28</v>
      </c>
      <c r="O84" s="87">
        <f>I84+K84+M84</f>
        <v>424</v>
      </c>
      <c r="P84" s="88">
        <f>J84+L84+N84</f>
        <v>72</v>
      </c>
      <c r="Q84" s="88">
        <f t="shared" si="17"/>
        <v>36</v>
      </c>
      <c r="R84" s="89">
        <f t="shared" si="18"/>
        <v>5.888888888888889</v>
      </c>
      <c r="S84" s="87">
        <v>2186</v>
      </c>
      <c r="T84" s="90">
        <f>(+S84-O84)/-S84</f>
        <v>-0.8060384263494969</v>
      </c>
      <c r="U84" s="87">
        <v>315128</v>
      </c>
      <c r="V84" s="88">
        <v>35726</v>
      </c>
      <c r="W84" s="169">
        <f>U84/V84</f>
        <v>8.8206908134132</v>
      </c>
      <c r="X84" s="157"/>
      <c r="Y84" s="112"/>
    </row>
    <row r="85" spans="1:25" s="107" customFormat="1" ht="18">
      <c r="A85" s="67">
        <v>81</v>
      </c>
      <c r="B85" s="168" t="s">
        <v>77</v>
      </c>
      <c r="C85" s="84">
        <v>39080</v>
      </c>
      <c r="D85" s="85" t="s">
        <v>99</v>
      </c>
      <c r="E85" s="85" t="s">
        <v>164</v>
      </c>
      <c r="F85" s="86">
        <v>82</v>
      </c>
      <c r="G85" s="86">
        <v>2</v>
      </c>
      <c r="H85" s="86">
        <v>36</v>
      </c>
      <c r="I85" s="87">
        <v>48</v>
      </c>
      <c r="J85" s="88">
        <v>4</v>
      </c>
      <c r="K85" s="87">
        <v>169</v>
      </c>
      <c r="L85" s="88">
        <v>19</v>
      </c>
      <c r="M85" s="87">
        <v>188</v>
      </c>
      <c r="N85" s="88">
        <v>20</v>
      </c>
      <c r="O85" s="87">
        <f>+I85+K85+M85</f>
        <v>405</v>
      </c>
      <c r="P85" s="88">
        <f>+J85+L85+N85</f>
        <v>43</v>
      </c>
      <c r="Q85" s="88">
        <f t="shared" si="17"/>
        <v>21.5</v>
      </c>
      <c r="R85" s="89">
        <f t="shared" si="18"/>
        <v>9.418604651162791</v>
      </c>
      <c r="S85" s="87">
        <v>541</v>
      </c>
      <c r="T85" s="90">
        <f>IF(S85&lt;&gt;0,-(S85-O85)/S85,"")</f>
        <v>-0.2513863216266174</v>
      </c>
      <c r="U85" s="87">
        <v>1714446</v>
      </c>
      <c r="V85" s="88">
        <v>208026</v>
      </c>
      <c r="W85" s="169">
        <f>U85/V85</f>
        <v>8.241498658821493</v>
      </c>
      <c r="X85" s="157"/>
      <c r="Y85" s="112"/>
    </row>
    <row r="86" spans="1:25" s="107" customFormat="1" ht="18">
      <c r="A86" s="72">
        <v>82</v>
      </c>
      <c r="B86" s="168" t="s">
        <v>42</v>
      </c>
      <c r="C86" s="84">
        <v>39493</v>
      </c>
      <c r="D86" s="85" t="s">
        <v>41</v>
      </c>
      <c r="E86" s="85" t="s">
        <v>43</v>
      </c>
      <c r="F86" s="86">
        <v>69</v>
      </c>
      <c r="G86" s="86">
        <v>2</v>
      </c>
      <c r="H86" s="86">
        <v>11</v>
      </c>
      <c r="I86" s="87">
        <v>85</v>
      </c>
      <c r="J86" s="88">
        <v>21</v>
      </c>
      <c r="K86" s="87">
        <v>147</v>
      </c>
      <c r="L86" s="88">
        <v>32</v>
      </c>
      <c r="M86" s="87">
        <v>167</v>
      </c>
      <c r="N86" s="88">
        <v>37</v>
      </c>
      <c r="O86" s="87">
        <f aca="true" t="shared" si="20" ref="O86:P88">+M86+K86+I86</f>
        <v>399</v>
      </c>
      <c r="P86" s="88">
        <f t="shared" si="20"/>
        <v>90</v>
      </c>
      <c r="Q86" s="88">
        <f t="shared" si="17"/>
        <v>45</v>
      </c>
      <c r="R86" s="89">
        <f t="shared" si="18"/>
        <v>4.433333333333334</v>
      </c>
      <c r="S86" s="87">
        <v>2320</v>
      </c>
      <c r="T86" s="90">
        <f>(+S86-O86)/-S86</f>
        <v>-0.8280172413793103</v>
      </c>
      <c r="U86" s="87">
        <v>876579</v>
      </c>
      <c r="V86" s="88">
        <v>105986</v>
      </c>
      <c r="W86" s="169">
        <f>+U86/V86</f>
        <v>8.270705564885928</v>
      </c>
      <c r="X86" s="157"/>
      <c r="Y86" s="112"/>
    </row>
    <row r="87" spans="1:25" s="107" customFormat="1" ht="18">
      <c r="A87" s="67">
        <v>83</v>
      </c>
      <c r="B87" s="168" t="s">
        <v>40</v>
      </c>
      <c r="C87" s="84">
        <v>39500</v>
      </c>
      <c r="D87" s="85" t="s">
        <v>41</v>
      </c>
      <c r="E87" s="85" t="s">
        <v>172</v>
      </c>
      <c r="F87" s="86">
        <v>123</v>
      </c>
      <c r="G87" s="86">
        <v>4</v>
      </c>
      <c r="H87" s="86">
        <v>10</v>
      </c>
      <c r="I87" s="87">
        <v>123</v>
      </c>
      <c r="J87" s="88">
        <v>59</v>
      </c>
      <c r="K87" s="87">
        <v>117</v>
      </c>
      <c r="L87" s="88">
        <v>61</v>
      </c>
      <c r="M87" s="87">
        <v>147</v>
      </c>
      <c r="N87" s="88">
        <v>64</v>
      </c>
      <c r="O87" s="87">
        <f t="shared" si="20"/>
        <v>387</v>
      </c>
      <c r="P87" s="88">
        <f t="shared" si="20"/>
        <v>184</v>
      </c>
      <c r="Q87" s="88">
        <f t="shared" si="17"/>
        <v>46</v>
      </c>
      <c r="R87" s="89">
        <f t="shared" si="18"/>
        <v>2.1032608695652173</v>
      </c>
      <c r="S87" s="87">
        <v>446</v>
      </c>
      <c r="T87" s="90">
        <f>(+S87-O87)/-S87</f>
        <v>-0.13228699551569506</v>
      </c>
      <c r="U87" s="87">
        <v>720081</v>
      </c>
      <c r="V87" s="88">
        <v>101720</v>
      </c>
      <c r="W87" s="169">
        <f>+U87/V87</f>
        <v>7.079050334250884</v>
      </c>
      <c r="X87" s="157"/>
      <c r="Y87" s="112"/>
    </row>
    <row r="88" spans="1:25" s="107" customFormat="1" ht="18">
      <c r="A88" s="67">
        <v>84</v>
      </c>
      <c r="B88" s="168" t="s">
        <v>81</v>
      </c>
      <c r="C88" s="84">
        <v>39528</v>
      </c>
      <c r="D88" s="85" t="s">
        <v>41</v>
      </c>
      <c r="E88" s="85" t="s">
        <v>46</v>
      </c>
      <c r="F88" s="86">
        <v>57</v>
      </c>
      <c r="G88" s="86">
        <v>2</v>
      </c>
      <c r="H88" s="86">
        <v>6</v>
      </c>
      <c r="I88" s="87">
        <v>60</v>
      </c>
      <c r="J88" s="88">
        <v>10</v>
      </c>
      <c r="K88" s="87">
        <v>188</v>
      </c>
      <c r="L88" s="88">
        <v>32</v>
      </c>
      <c r="M88" s="87">
        <v>128</v>
      </c>
      <c r="N88" s="88">
        <v>32</v>
      </c>
      <c r="O88" s="87">
        <f t="shared" si="20"/>
        <v>376</v>
      </c>
      <c r="P88" s="88">
        <f t="shared" si="20"/>
        <v>74</v>
      </c>
      <c r="Q88" s="88">
        <f t="shared" si="17"/>
        <v>37</v>
      </c>
      <c r="R88" s="89">
        <f t="shared" si="18"/>
        <v>5.081081081081081</v>
      </c>
      <c r="S88" s="87">
        <v>2737</v>
      </c>
      <c r="T88" s="90">
        <f>(+S88-O88)/-S88</f>
        <v>-0.8626233101936427</v>
      </c>
      <c r="U88" s="87">
        <v>442000</v>
      </c>
      <c r="V88" s="88">
        <v>50597</v>
      </c>
      <c r="W88" s="169">
        <f>+U88/V88</f>
        <v>8.735695792240646</v>
      </c>
      <c r="X88" s="157"/>
      <c r="Y88" s="112"/>
    </row>
    <row r="89" spans="1:25" s="107" customFormat="1" ht="18">
      <c r="A89" s="72">
        <v>85</v>
      </c>
      <c r="B89" s="168" t="s">
        <v>110</v>
      </c>
      <c r="C89" s="84">
        <v>39472</v>
      </c>
      <c r="D89" s="85" t="s">
        <v>111</v>
      </c>
      <c r="E89" s="85" t="s">
        <v>112</v>
      </c>
      <c r="F89" s="86">
        <v>70</v>
      </c>
      <c r="G89" s="86">
        <v>2</v>
      </c>
      <c r="H89" s="86">
        <v>14</v>
      </c>
      <c r="I89" s="87">
        <v>45</v>
      </c>
      <c r="J89" s="88">
        <v>9</v>
      </c>
      <c r="K89" s="87">
        <v>96</v>
      </c>
      <c r="L89" s="88">
        <v>18</v>
      </c>
      <c r="M89" s="87">
        <v>163</v>
      </c>
      <c r="N89" s="88">
        <v>27</v>
      </c>
      <c r="O89" s="87">
        <f>I89+K89+M89</f>
        <v>304</v>
      </c>
      <c r="P89" s="88">
        <f>J89+L89+N89</f>
        <v>54</v>
      </c>
      <c r="Q89" s="88">
        <f t="shared" si="17"/>
        <v>27</v>
      </c>
      <c r="R89" s="89">
        <f t="shared" si="18"/>
        <v>5.62962962962963</v>
      </c>
      <c r="S89" s="87">
        <v>2082</v>
      </c>
      <c r="T89" s="90">
        <f>IF(S89&lt;&gt;0,-(S89-O89)/S89,"")</f>
        <v>-0.8539865513928915</v>
      </c>
      <c r="U89" s="87">
        <v>863593</v>
      </c>
      <c r="V89" s="88">
        <v>108147</v>
      </c>
      <c r="W89" s="169">
        <f>U89/V89</f>
        <v>7.985362515834928</v>
      </c>
      <c r="X89" s="157"/>
      <c r="Y89" s="112"/>
    </row>
    <row r="90" spans="1:25" s="107" customFormat="1" ht="18">
      <c r="A90" s="67">
        <v>86</v>
      </c>
      <c r="B90" s="168" t="s">
        <v>19</v>
      </c>
      <c r="C90" s="84">
        <v>39493</v>
      </c>
      <c r="D90" s="85" t="s">
        <v>41</v>
      </c>
      <c r="E90" s="85" t="s">
        <v>45</v>
      </c>
      <c r="F90" s="86">
        <v>16</v>
      </c>
      <c r="G90" s="86">
        <v>1</v>
      </c>
      <c r="H90" s="86">
        <v>11</v>
      </c>
      <c r="I90" s="87">
        <v>58</v>
      </c>
      <c r="J90" s="88">
        <v>26</v>
      </c>
      <c r="K90" s="87">
        <v>189</v>
      </c>
      <c r="L90" s="88">
        <v>112</v>
      </c>
      <c r="M90" s="87">
        <v>48</v>
      </c>
      <c r="N90" s="88">
        <v>30</v>
      </c>
      <c r="O90" s="87">
        <f>+M90+K90+I90</f>
        <v>295</v>
      </c>
      <c r="P90" s="88">
        <f>+N90+L90+J90</f>
        <v>168</v>
      </c>
      <c r="Q90" s="88">
        <f t="shared" si="17"/>
        <v>168</v>
      </c>
      <c r="R90" s="89">
        <f t="shared" si="18"/>
        <v>1.755952380952381</v>
      </c>
      <c r="S90" s="87"/>
      <c r="T90" s="90"/>
      <c r="U90" s="87">
        <v>220033</v>
      </c>
      <c r="V90" s="88">
        <v>24476</v>
      </c>
      <c r="W90" s="169">
        <f>+U90/V90</f>
        <v>8.989745056381762</v>
      </c>
      <c r="X90" s="157"/>
      <c r="Y90" s="112"/>
    </row>
    <row r="91" spans="1:25" s="107" customFormat="1" ht="18">
      <c r="A91" s="67">
        <v>87</v>
      </c>
      <c r="B91" s="168" t="s">
        <v>20</v>
      </c>
      <c r="C91" s="84">
        <v>39479</v>
      </c>
      <c r="D91" s="85" t="s">
        <v>41</v>
      </c>
      <c r="E91" s="85" t="s">
        <v>21</v>
      </c>
      <c r="F91" s="86">
        <v>25</v>
      </c>
      <c r="G91" s="86">
        <v>1</v>
      </c>
      <c r="H91" s="86">
        <v>13</v>
      </c>
      <c r="I91" s="87">
        <v>62</v>
      </c>
      <c r="J91" s="88">
        <v>10</v>
      </c>
      <c r="K91" s="87">
        <v>107</v>
      </c>
      <c r="L91" s="88">
        <v>17</v>
      </c>
      <c r="M91" s="87">
        <v>92</v>
      </c>
      <c r="N91" s="88">
        <v>15</v>
      </c>
      <c r="O91" s="87">
        <f>+M91+K91+I91</f>
        <v>261</v>
      </c>
      <c r="P91" s="88">
        <f>+N91+L91+J91</f>
        <v>42</v>
      </c>
      <c r="Q91" s="88">
        <f t="shared" si="17"/>
        <v>42</v>
      </c>
      <c r="R91" s="89">
        <f t="shared" si="18"/>
        <v>6.214285714285714</v>
      </c>
      <c r="S91" s="87"/>
      <c r="T91" s="90"/>
      <c r="U91" s="87">
        <v>219787</v>
      </c>
      <c r="V91" s="88">
        <v>23563</v>
      </c>
      <c r="W91" s="169">
        <f>+U91/V91</f>
        <v>9.327632304884776</v>
      </c>
      <c r="X91" s="157"/>
      <c r="Y91" s="112"/>
    </row>
    <row r="92" spans="1:25" s="107" customFormat="1" ht="18">
      <c r="A92" s="72">
        <v>88</v>
      </c>
      <c r="B92" s="168" t="s">
        <v>70</v>
      </c>
      <c r="C92" s="84">
        <v>39521</v>
      </c>
      <c r="D92" s="85" t="s">
        <v>108</v>
      </c>
      <c r="E92" s="85" t="s">
        <v>71</v>
      </c>
      <c r="F92" s="86">
        <v>100</v>
      </c>
      <c r="G92" s="86">
        <v>2</v>
      </c>
      <c r="H92" s="86">
        <v>7</v>
      </c>
      <c r="I92" s="87">
        <v>36</v>
      </c>
      <c r="J92" s="88">
        <v>8</v>
      </c>
      <c r="K92" s="87">
        <v>110</v>
      </c>
      <c r="L92" s="88">
        <v>19</v>
      </c>
      <c r="M92" s="87">
        <v>90</v>
      </c>
      <c r="N92" s="88">
        <v>19</v>
      </c>
      <c r="O92" s="87">
        <f>I92+K92+M92</f>
        <v>236</v>
      </c>
      <c r="P92" s="88">
        <f>J92+L92+N92</f>
        <v>46</v>
      </c>
      <c r="Q92" s="88">
        <f t="shared" si="17"/>
        <v>23</v>
      </c>
      <c r="R92" s="89">
        <f t="shared" si="18"/>
        <v>5.130434782608695</v>
      </c>
      <c r="S92" s="87">
        <v>4570</v>
      </c>
      <c r="T92" s="90">
        <f>(+S92-O92)/-S92</f>
        <v>-0.9483588621444201</v>
      </c>
      <c r="U92" s="87">
        <v>198544.5</v>
      </c>
      <c r="V92" s="88">
        <v>30297</v>
      </c>
      <c r="W92" s="169">
        <f>U92/V92</f>
        <v>6.553272601247648</v>
      </c>
      <c r="X92" s="157"/>
      <c r="Y92" s="112"/>
    </row>
    <row r="93" spans="1:25" s="107" customFormat="1" ht="18">
      <c r="A93" s="67">
        <v>89</v>
      </c>
      <c r="B93" s="168" t="s">
        <v>129</v>
      </c>
      <c r="C93" s="84">
        <v>39486</v>
      </c>
      <c r="D93" s="85" t="s">
        <v>108</v>
      </c>
      <c r="E93" s="85" t="s">
        <v>130</v>
      </c>
      <c r="F93" s="86">
        <v>11</v>
      </c>
      <c r="G93" s="86">
        <v>2</v>
      </c>
      <c r="H93" s="86">
        <v>11</v>
      </c>
      <c r="I93" s="87">
        <v>45</v>
      </c>
      <c r="J93" s="88">
        <v>10</v>
      </c>
      <c r="K93" s="87">
        <v>67</v>
      </c>
      <c r="L93" s="88">
        <v>13</v>
      </c>
      <c r="M93" s="87">
        <v>122</v>
      </c>
      <c r="N93" s="88">
        <v>25</v>
      </c>
      <c r="O93" s="87">
        <f>I93+K93+M93</f>
        <v>234</v>
      </c>
      <c r="P93" s="88">
        <f>J93+L93+N93</f>
        <v>48</v>
      </c>
      <c r="Q93" s="88">
        <f t="shared" si="17"/>
        <v>24</v>
      </c>
      <c r="R93" s="89">
        <f t="shared" si="18"/>
        <v>4.875</v>
      </c>
      <c r="S93" s="87">
        <v>511</v>
      </c>
      <c r="T93" s="90">
        <f>(+S93-O93)/-S93</f>
        <v>-0.5420743639921722</v>
      </c>
      <c r="U93" s="87">
        <v>53024</v>
      </c>
      <c r="V93" s="88">
        <v>5803</v>
      </c>
      <c r="W93" s="169">
        <f>U93/V93</f>
        <v>9.137342753748062</v>
      </c>
      <c r="X93" s="157"/>
      <c r="Y93" s="112"/>
    </row>
    <row r="94" spans="1:25" s="107" customFormat="1" ht="18">
      <c r="A94" s="67">
        <v>90</v>
      </c>
      <c r="B94" s="168" t="s">
        <v>47</v>
      </c>
      <c r="C94" s="84">
        <v>39430</v>
      </c>
      <c r="D94" s="85" t="s">
        <v>41</v>
      </c>
      <c r="E94" s="85" t="s">
        <v>43</v>
      </c>
      <c r="F94" s="86">
        <v>137</v>
      </c>
      <c r="G94" s="86">
        <v>1</v>
      </c>
      <c r="H94" s="86">
        <v>20</v>
      </c>
      <c r="I94" s="87">
        <v>40</v>
      </c>
      <c r="J94" s="88">
        <v>8</v>
      </c>
      <c r="K94" s="87">
        <v>92</v>
      </c>
      <c r="L94" s="88">
        <v>18</v>
      </c>
      <c r="M94" s="87">
        <v>77</v>
      </c>
      <c r="N94" s="88">
        <v>15</v>
      </c>
      <c r="O94" s="87">
        <f>+M94+K94+I94</f>
        <v>209</v>
      </c>
      <c r="P94" s="88">
        <f>+N94+L94+J94</f>
        <v>41</v>
      </c>
      <c r="Q94" s="88">
        <f t="shared" si="17"/>
        <v>41</v>
      </c>
      <c r="R94" s="89">
        <f t="shared" si="18"/>
        <v>5.097560975609756</v>
      </c>
      <c r="S94" s="87">
        <v>418</v>
      </c>
      <c r="T94" s="90">
        <f>(+S94-O94)/-S94</f>
        <v>-0.5</v>
      </c>
      <c r="U94" s="87">
        <v>3566106</v>
      </c>
      <c r="V94" s="88">
        <v>463123</v>
      </c>
      <c r="W94" s="169">
        <f>+U94/V94</f>
        <v>7.700127180036405</v>
      </c>
      <c r="X94" s="157"/>
      <c r="Y94" s="112"/>
    </row>
    <row r="95" spans="1:25" s="107" customFormat="1" ht="18">
      <c r="A95" s="72">
        <v>91</v>
      </c>
      <c r="B95" s="168" t="s">
        <v>22</v>
      </c>
      <c r="C95" s="84">
        <v>39353</v>
      </c>
      <c r="D95" s="85" t="s">
        <v>32</v>
      </c>
      <c r="E95" s="85" t="s">
        <v>32</v>
      </c>
      <c r="F95" s="86">
        <v>1</v>
      </c>
      <c r="G95" s="86">
        <v>1</v>
      </c>
      <c r="H95" s="86">
        <v>30</v>
      </c>
      <c r="I95" s="87">
        <v>50</v>
      </c>
      <c r="J95" s="88">
        <v>8</v>
      </c>
      <c r="K95" s="87">
        <v>81</v>
      </c>
      <c r="L95" s="88">
        <v>13</v>
      </c>
      <c r="M95" s="87">
        <v>67</v>
      </c>
      <c r="N95" s="88">
        <v>11</v>
      </c>
      <c r="O95" s="87">
        <f>+I95+K95+M95</f>
        <v>198</v>
      </c>
      <c r="P95" s="88">
        <f>+J95+L95+N95</f>
        <v>32</v>
      </c>
      <c r="Q95" s="88">
        <f>+P95/G95</f>
        <v>32</v>
      </c>
      <c r="R95" s="89">
        <f>+O95/P95</f>
        <v>6.1875</v>
      </c>
      <c r="S95" s="87">
        <v>252</v>
      </c>
      <c r="T95" s="90">
        <f>(+S95-O95)/-S95</f>
        <v>-0.21428571428571427</v>
      </c>
      <c r="U95" s="87">
        <v>34151</v>
      </c>
      <c r="V95" s="88">
        <v>3233</v>
      </c>
      <c r="W95" s="169">
        <f>U95/V95</f>
        <v>10.563253943705536</v>
      </c>
      <c r="X95" s="157"/>
      <c r="Y95" s="112"/>
    </row>
    <row r="96" spans="1:25" s="107" customFormat="1" ht="18">
      <c r="A96" s="67">
        <v>92</v>
      </c>
      <c r="B96" s="168" t="s">
        <v>86</v>
      </c>
      <c r="C96" s="84">
        <v>39528</v>
      </c>
      <c r="D96" s="85" t="s">
        <v>90</v>
      </c>
      <c r="E96" s="85" t="s">
        <v>49</v>
      </c>
      <c r="F96" s="86">
        <v>10</v>
      </c>
      <c r="G96" s="86">
        <v>2</v>
      </c>
      <c r="H96" s="86">
        <v>6</v>
      </c>
      <c r="I96" s="87">
        <v>23</v>
      </c>
      <c r="J96" s="88">
        <v>3</v>
      </c>
      <c r="K96" s="87">
        <v>84</v>
      </c>
      <c r="L96" s="88">
        <v>12</v>
      </c>
      <c r="M96" s="87">
        <v>66</v>
      </c>
      <c r="N96" s="88">
        <v>10</v>
      </c>
      <c r="O96" s="87">
        <f>SUM(I96+K96+M96)</f>
        <v>173</v>
      </c>
      <c r="P96" s="88">
        <f>J96+L96+N96</f>
        <v>25</v>
      </c>
      <c r="Q96" s="88">
        <f aca="true" t="shared" si="21" ref="Q96:Q103">IF(O96&lt;&gt;0,P96/G96,"")</f>
        <v>12.5</v>
      </c>
      <c r="R96" s="89">
        <f aca="true" t="shared" si="22" ref="R96:R103">IF(O96&lt;&gt;0,O96/P96,"")</f>
        <v>6.92</v>
      </c>
      <c r="S96" s="87">
        <v>193</v>
      </c>
      <c r="T96" s="90">
        <f>IF(S96&lt;&gt;0,-(S96-O96)/S96,"")</f>
        <v>-0.10362694300518134</v>
      </c>
      <c r="U96" s="87">
        <v>33015.19</v>
      </c>
      <c r="V96" s="88">
        <v>3668</v>
      </c>
      <c r="W96" s="169">
        <f>U96/V96</f>
        <v>9.000869683751365</v>
      </c>
      <c r="X96" s="157"/>
      <c r="Y96" s="112"/>
    </row>
    <row r="97" spans="1:25" s="107" customFormat="1" ht="18">
      <c r="A97" s="67">
        <v>93</v>
      </c>
      <c r="B97" s="168" t="s">
        <v>0</v>
      </c>
      <c r="C97" s="84">
        <v>39402</v>
      </c>
      <c r="D97" s="85" t="s">
        <v>41</v>
      </c>
      <c r="E97" s="85" t="s">
        <v>46</v>
      </c>
      <c r="F97" s="86">
        <v>130</v>
      </c>
      <c r="G97" s="86">
        <v>1</v>
      </c>
      <c r="H97" s="86">
        <v>23</v>
      </c>
      <c r="I97" s="87">
        <v>30</v>
      </c>
      <c r="J97" s="88">
        <v>6</v>
      </c>
      <c r="K97" s="87">
        <v>83</v>
      </c>
      <c r="L97" s="88">
        <v>16</v>
      </c>
      <c r="M97" s="87">
        <v>50</v>
      </c>
      <c r="N97" s="88">
        <v>10</v>
      </c>
      <c r="O97" s="87">
        <f>+M97+K97+I97</f>
        <v>163</v>
      </c>
      <c r="P97" s="88">
        <f>+N97+L97+J97</f>
        <v>32</v>
      </c>
      <c r="Q97" s="88">
        <f t="shared" si="21"/>
        <v>32</v>
      </c>
      <c r="R97" s="89">
        <f t="shared" si="22"/>
        <v>5.09375</v>
      </c>
      <c r="S97" s="87">
        <v>344</v>
      </c>
      <c r="T97" s="90">
        <f>(+S97-O97)/-S97</f>
        <v>-0.5261627906976745</v>
      </c>
      <c r="U97" s="87">
        <v>2097918</v>
      </c>
      <c r="V97" s="88">
        <v>265982</v>
      </c>
      <c r="W97" s="169">
        <f>+U97/V97</f>
        <v>7.887443511215045</v>
      </c>
      <c r="X97" s="157"/>
      <c r="Y97" s="112"/>
    </row>
    <row r="98" spans="1:25" s="107" customFormat="1" ht="18">
      <c r="A98" s="72">
        <v>94</v>
      </c>
      <c r="B98" s="168" t="s">
        <v>146</v>
      </c>
      <c r="C98" s="84">
        <v>39458</v>
      </c>
      <c r="D98" s="85" t="s">
        <v>91</v>
      </c>
      <c r="E98" s="85" t="s">
        <v>107</v>
      </c>
      <c r="F98" s="86">
        <v>10</v>
      </c>
      <c r="G98" s="86">
        <v>1</v>
      </c>
      <c r="H98" s="86">
        <v>16</v>
      </c>
      <c r="I98" s="87">
        <v>15</v>
      </c>
      <c r="J98" s="88">
        <v>3</v>
      </c>
      <c r="K98" s="87">
        <v>75</v>
      </c>
      <c r="L98" s="88">
        <v>10</v>
      </c>
      <c r="M98" s="87">
        <v>70</v>
      </c>
      <c r="N98" s="88">
        <v>9</v>
      </c>
      <c r="O98" s="87">
        <f>I98+K98+M98</f>
        <v>160</v>
      </c>
      <c r="P98" s="88">
        <f>J98+L98+N98</f>
        <v>22</v>
      </c>
      <c r="Q98" s="88">
        <f t="shared" si="21"/>
        <v>22</v>
      </c>
      <c r="R98" s="89">
        <f t="shared" si="22"/>
        <v>7.2727272727272725</v>
      </c>
      <c r="S98" s="87">
        <v>397</v>
      </c>
      <c r="T98" s="90">
        <f>(+S98-O98)/-S98</f>
        <v>-0.5969773299748111</v>
      </c>
      <c r="U98" s="87">
        <v>107126</v>
      </c>
      <c r="V98" s="88">
        <v>12801</v>
      </c>
      <c r="W98" s="169">
        <f>U98/V98</f>
        <v>8.368564955862823</v>
      </c>
      <c r="X98" s="157"/>
      <c r="Y98" s="112"/>
    </row>
    <row r="99" spans="1:25" s="107" customFormat="1" ht="18">
      <c r="A99" s="67">
        <v>95</v>
      </c>
      <c r="B99" s="168" t="s">
        <v>23</v>
      </c>
      <c r="C99" s="84">
        <v>39437</v>
      </c>
      <c r="D99" s="85" t="s">
        <v>99</v>
      </c>
      <c r="E99" s="85" t="s">
        <v>24</v>
      </c>
      <c r="F99" s="86">
        <v>49</v>
      </c>
      <c r="G99" s="86">
        <v>1</v>
      </c>
      <c r="H99" s="86">
        <v>16</v>
      </c>
      <c r="I99" s="87">
        <v>61</v>
      </c>
      <c r="J99" s="88">
        <v>10</v>
      </c>
      <c r="K99" s="87">
        <v>75</v>
      </c>
      <c r="L99" s="88">
        <v>12</v>
      </c>
      <c r="M99" s="87">
        <v>12</v>
      </c>
      <c r="N99" s="88">
        <v>2</v>
      </c>
      <c r="O99" s="87">
        <f>+I99+K99+M99</f>
        <v>148</v>
      </c>
      <c r="P99" s="88">
        <f>+J99+L99+N99</f>
        <v>24</v>
      </c>
      <c r="Q99" s="88">
        <f t="shared" si="21"/>
        <v>24</v>
      </c>
      <c r="R99" s="89">
        <f t="shared" si="22"/>
        <v>6.166666666666667</v>
      </c>
      <c r="S99" s="87"/>
      <c r="T99" s="90">
        <f>IF(S99&lt;&gt;0,-(S99-O99)/S99,"")</f>
      </c>
      <c r="U99" s="87">
        <v>463159</v>
      </c>
      <c r="V99" s="88">
        <v>50298</v>
      </c>
      <c r="W99" s="169">
        <f>U99/V99</f>
        <v>9.208298540697443</v>
      </c>
      <c r="X99" s="157"/>
      <c r="Y99" s="112"/>
    </row>
    <row r="100" spans="1:25" s="107" customFormat="1" ht="18">
      <c r="A100" s="67">
        <v>96</v>
      </c>
      <c r="B100" s="168" t="s">
        <v>57</v>
      </c>
      <c r="C100" s="84">
        <v>39507</v>
      </c>
      <c r="D100" s="85" t="s">
        <v>41</v>
      </c>
      <c r="E100" s="85" t="s">
        <v>45</v>
      </c>
      <c r="F100" s="86">
        <v>38</v>
      </c>
      <c r="G100" s="86">
        <v>1</v>
      </c>
      <c r="H100" s="86">
        <v>9</v>
      </c>
      <c r="I100" s="87">
        <v>32</v>
      </c>
      <c r="J100" s="88">
        <v>5</v>
      </c>
      <c r="K100" s="87">
        <v>44</v>
      </c>
      <c r="L100" s="88">
        <v>7</v>
      </c>
      <c r="M100" s="87">
        <v>18</v>
      </c>
      <c r="N100" s="88">
        <v>3</v>
      </c>
      <c r="O100" s="87">
        <f>+M100+K100+I100</f>
        <v>94</v>
      </c>
      <c r="P100" s="88">
        <f>+N100+L100+J100</f>
        <v>15</v>
      </c>
      <c r="Q100" s="88">
        <f t="shared" si="21"/>
        <v>15</v>
      </c>
      <c r="R100" s="89">
        <f t="shared" si="22"/>
        <v>6.266666666666667</v>
      </c>
      <c r="S100" s="87">
        <v>124</v>
      </c>
      <c r="T100" s="90">
        <f>(+S100-O100)/-S100</f>
        <v>-0.24193548387096775</v>
      </c>
      <c r="U100" s="87">
        <v>139429</v>
      </c>
      <c r="V100" s="88">
        <v>14931</v>
      </c>
      <c r="W100" s="169">
        <f>+U100/V100</f>
        <v>9.338222490121224</v>
      </c>
      <c r="X100" s="157"/>
      <c r="Y100" s="112"/>
    </row>
    <row r="101" spans="1:25" s="107" customFormat="1" ht="18">
      <c r="A101" s="72">
        <v>97</v>
      </c>
      <c r="B101" s="168" t="s">
        <v>25</v>
      </c>
      <c r="C101" s="84">
        <v>39465</v>
      </c>
      <c r="D101" s="85" t="s">
        <v>41</v>
      </c>
      <c r="E101" s="85" t="s">
        <v>135</v>
      </c>
      <c r="F101" s="86">
        <v>113</v>
      </c>
      <c r="G101" s="86">
        <v>1</v>
      </c>
      <c r="H101" s="86">
        <v>15</v>
      </c>
      <c r="I101" s="87">
        <v>20</v>
      </c>
      <c r="J101" s="88">
        <v>4</v>
      </c>
      <c r="K101" s="87">
        <v>50</v>
      </c>
      <c r="L101" s="88">
        <v>10</v>
      </c>
      <c r="M101" s="87">
        <v>15</v>
      </c>
      <c r="N101" s="88">
        <v>3</v>
      </c>
      <c r="O101" s="87">
        <f>+M101+K101+I101</f>
        <v>85</v>
      </c>
      <c r="P101" s="88">
        <f>+N101+L101+J101</f>
        <v>17</v>
      </c>
      <c r="Q101" s="88">
        <f t="shared" si="21"/>
        <v>17</v>
      </c>
      <c r="R101" s="89">
        <f t="shared" si="22"/>
        <v>5</v>
      </c>
      <c r="S101" s="87"/>
      <c r="T101" s="90"/>
      <c r="U101" s="87">
        <v>1615402</v>
      </c>
      <c r="V101" s="88">
        <v>181660</v>
      </c>
      <c r="W101" s="169">
        <f>+U101/V101</f>
        <v>8.89244742926346</v>
      </c>
      <c r="X101" s="157"/>
      <c r="Y101" s="112"/>
    </row>
    <row r="102" spans="1:25" s="107" customFormat="1" ht="18">
      <c r="A102" s="67">
        <v>98</v>
      </c>
      <c r="B102" s="168" t="s">
        <v>145</v>
      </c>
      <c r="C102" s="84">
        <v>39402</v>
      </c>
      <c r="D102" s="85" t="s">
        <v>99</v>
      </c>
      <c r="E102" s="85" t="s">
        <v>46</v>
      </c>
      <c r="F102" s="86">
        <v>64</v>
      </c>
      <c r="G102" s="86">
        <v>1</v>
      </c>
      <c r="H102" s="86">
        <v>15</v>
      </c>
      <c r="I102" s="87">
        <v>0</v>
      </c>
      <c r="J102" s="88">
        <v>0</v>
      </c>
      <c r="K102" s="87">
        <v>36</v>
      </c>
      <c r="L102" s="88">
        <v>6</v>
      </c>
      <c r="M102" s="87">
        <v>44</v>
      </c>
      <c r="N102" s="88">
        <v>7</v>
      </c>
      <c r="O102" s="87">
        <f>+I102+K102+M102</f>
        <v>80</v>
      </c>
      <c r="P102" s="88">
        <f>+J102+L102+N102</f>
        <v>13</v>
      </c>
      <c r="Q102" s="88">
        <f t="shared" si="21"/>
        <v>13</v>
      </c>
      <c r="R102" s="89">
        <f t="shared" si="22"/>
        <v>6.153846153846154</v>
      </c>
      <c r="S102" s="87">
        <v>411</v>
      </c>
      <c r="T102" s="90">
        <f>IF(S102&lt;&gt;0,-(S102-O102)/S102,"")</f>
        <v>-0.805352798053528</v>
      </c>
      <c r="U102" s="87">
        <v>678485</v>
      </c>
      <c r="V102" s="88">
        <v>82778</v>
      </c>
      <c r="W102" s="169">
        <f>U102/V102</f>
        <v>8.196441083379641</v>
      </c>
      <c r="X102" s="157"/>
      <c r="Y102" s="112"/>
    </row>
    <row r="103" spans="1:25" s="107" customFormat="1" ht="18.75" thickBot="1">
      <c r="A103" s="67">
        <v>99</v>
      </c>
      <c r="B103" s="170" t="s">
        <v>26</v>
      </c>
      <c r="C103" s="147">
        <v>39381</v>
      </c>
      <c r="D103" s="148" t="s">
        <v>99</v>
      </c>
      <c r="E103" s="85" t="s">
        <v>46</v>
      </c>
      <c r="F103" s="149">
        <v>144</v>
      </c>
      <c r="G103" s="149">
        <v>1</v>
      </c>
      <c r="H103" s="149">
        <v>12</v>
      </c>
      <c r="I103" s="150">
        <v>3</v>
      </c>
      <c r="J103" s="151">
        <v>1</v>
      </c>
      <c r="K103" s="150">
        <v>6</v>
      </c>
      <c r="L103" s="151">
        <v>2</v>
      </c>
      <c r="M103" s="150">
        <v>33</v>
      </c>
      <c r="N103" s="151">
        <v>11</v>
      </c>
      <c r="O103" s="150">
        <f>+I103+K103+M103</f>
        <v>42</v>
      </c>
      <c r="P103" s="151">
        <f>+J103+L103+N103</f>
        <v>14</v>
      </c>
      <c r="Q103" s="151">
        <f t="shared" si="21"/>
        <v>14</v>
      </c>
      <c r="R103" s="152">
        <f t="shared" si="22"/>
        <v>3</v>
      </c>
      <c r="S103" s="150"/>
      <c r="T103" s="153">
        <f>IF(S103&lt;&gt;0,-(S103-O103)/S103,"")</f>
      </c>
      <c r="U103" s="150">
        <v>4033050</v>
      </c>
      <c r="V103" s="151">
        <v>524969</v>
      </c>
      <c r="W103" s="171">
        <f>U103/V103</f>
        <v>7.68245363059533</v>
      </c>
      <c r="X103" s="157"/>
      <c r="Y103" s="112"/>
    </row>
    <row r="104" spans="1:28" s="113" customFormat="1" ht="15">
      <c r="A104" s="61"/>
      <c r="B104" s="195" t="s">
        <v>154</v>
      </c>
      <c r="C104" s="196"/>
      <c r="D104" s="197"/>
      <c r="E104" s="197"/>
      <c r="F104" s="77">
        <f>SUM(F5:F103)</f>
        <v>5523</v>
      </c>
      <c r="G104" s="77">
        <f>SUM(G5:G103)</f>
        <v>1605</v>
      </c>
      <c r="H104" s="78"/>
      <c r="I104" s="79"/>
      <c r="J104" s="80"/>
      <c r="K104" s="79"/>
      <c r="L104" s="80"/>
      <c r="M104" s="79"/>
      <c r="N104" s="80"/>
      <c r="O104" s="79">
        <f>SUM(O5:O103)</f>
        <v>1560836.95</v>
      </c>
      <c r="P104" s="80">
        <f>SUM(P5:P103)</f>
        <v>191463</v>
      </c>
      <c r="Q104" s="80">
        <f>O104/G104</f>
        <v>972.4840809968847</v>
      </c>
      <c r="R104" s="81">
        <f>O104/P104</f>
        <v>8.152159686205689</v>
      </c>
      <c r="S104" s="79"/>
      <c r="T104" s="82"/>
      <c r="U104" s="79"/>
      <c r="V104" s="80"/>
      <c r="W104" s="81"/>
      <c r="AB104" s="113" t="s">
        <v>177</v>
      </c>
    </row>
    <row r="105" spans="1:24" s="117" customFormat="1" ht="18">
      <c r="A105" s="114"/>
      <c r="B105" s="115"/>
      <c r="C105" s="116"/>
      <c r="F105" s="118"/>
      <c r="G105" s="119"/>
      <c r="H105" s="120"/>
      <c r="I105" s="121"/>
      <c r="J105" s="122"/>
      <c r="K105" s="121"/>
      <c r="L105" s="122"/>
      <c r="M105" s="121"/>
      <c r="N105" s="122"/>
      <c r="O105" s="121"/>
      <c r="P105" s="122"/>
      <c r="Q105" s="122"/>
      <c r="R105" s="123"/>
      <c r="S105" s="124"/>
      <c r="T105" s="125"/>
      <c r="U105" s="124"/>
      <c r="V105" s="122"/>
      <c r="W105" s="123"/>
      <c r="X105" s="126"/>
    </row>
    <row r="106" spans="4:23" ht="18">
      <c r="D106" s="193"/>
      <c r="E106" s="194"/>
      <c r="F106" s="194"/>
      <c r="G106" s="194"/>
      <c r="S106" s="201" t="s">
        <v>27</v>
      </c>
      <c r="T106" s="201"/>
      <c r="U106" s="201"/>
      <c r="V106" s="201"/>
      <c r="W106" s="201"/>
    </row>
    <row r="107" spans="4:23" ht="18">
      <c r="D107" s="136"/>
      <c r="E107" s="137"/>
      <c r="F107" s="138"/>
      <c r="G107" s="138"/>
      <c r="S107" s="201"/>
      <c r="T107" s="201"/>
      <c r="U107" s="201"/>
      <c r="V107" s="201"/>
      <c r="W107" s="201"/>
    </row>
    <row r="108" spans="19:23" ht="18">
      <c r="S108" s="201"/>
      <c r="T108" s="201"/>
      <c r="U108" s="201"/>
      <c r="V108" s="201"/>
      <c r="W108" s="201"/>
    </row>
    <row r="109" spans="16:23" ht="18">
      <c r="P109" s="198" t="s">
        <v>151</v>
      </c>
      <c r="Q109" s="199"/>
      <c r="R109" s="199"/>
      <c r="S109" s="199"/>
      <c r="T109" s="199"/>
      <c r="U109" s="199"/>
      <c r="V109" s="199"/>
      <c r="W109" s="199"/>
    </row>
    <row r="110" spans="16:23" ht="18">
      <c r="P110" s="199"/>
      <c r="Q110" s="199"/>
      <c r="R110" s="199"/>
      <c r="S110" s="199"/>
      <c r="T110" s="199"/>
      <c r="U110" s="199"/>
      <c r="V110" s="199"/>
      <c r="W110" s="199"/>
    </row>
    <row r="111" spans="16:23" ht="18">
      <c r="P111" s="199"/>
      <c r="Q111" s="199"/>
      <c r="R111" s="199"/>
      <c r="S111" s="199"/>
      <c r="T111" s="199"/>
      <c r="U111" s="199"/>
      <c r="V111" s="199"/>
      <c r="W111" s="199"/>
    </row>
    <row r="112" spans="16:23" ht="18">
      <c r="P112" s="199"/>
      <c r="Q112" s="199"/>
      <c r="R112" s="199"/>
      <c r="S112" s="199"/>
      <c r="T112" s="199"/>
      <c r="U112" s="199"/>
      <c r="V112" s="199"/>
      <c r="W112" s="199"/>
    </row>
    <row r="113" spans="16:23" ht="18">
      <c r="P113" s="199"/>
      <c r="Q113" s="199"/>
      <c r="R113" s="199"/>
      <c r="S113" s="199"/>
      <c r="T113" s="199"/>
      <c r="U113" s="199"/>
      <c r="V113" s="199"/>
      <c r="W113" s="199"/>
    </row>
    <row r="114" spans="16:23" ht="18">
      <c r="P114" s="199"/>
      <c r="Q114" s="199"/>
      <c r="R114" s="199"/>
      <c r="S114" s="199"/>
      <c r="T114" s="199"/>
      <c r="U114" s="199"/>
      <c r="V114" s="199"/>
      <c r="W114" s="199"/>
    </row>
    <row r="115" spans="16:23" ht="18">
      <c r="P115" s="200" t="s">
        <v>152</v>
      </c>
      <c r="Q115" s="199"/>
      <c r="R115" s="199"/>
      <c r="S115" s="199"/>
      <c r="T115" s="199"/>
      <c r="U115" s="199"/>
      <c r="V115" s="199"/>
      <c r="W115" s="199"/>
    </row>
    <row r="116" spans="16:23" ht="18">
      <c r="P116" s="199"/>
      <c r="Q116" s="199"/>
      <c r="R116" s="199"/>
      <c r="S116" s="199"/>
      <c r="T116" s="199"/>
      <c r="U116" s="199"/>
      <c r="V116" s="199"/>
      <c r="W116" s="199"/>
    </row>
    <row r="117" spans="16:23" ht="18">
      <c r="P117" s="199"/>
      <c r="Q117" s="199"/>
      <c r="R117" s="199"/>
      <c r="S117" s="199"/>
      <c r="T117" s="199"/>
      <c r="U117" s="199"/>
      <c r="V117" s="199"/>
      <c r="W117" s="199"/>
    </row>
    <row r="118" spans="16:23" ht="18">
      <c r="P118" s="199"/>
      <c r="Q118" s="199"/>
      <c r="R118" s="199"/>
      <c r="S118" s="199"/>
      <c r="T118" s="199"/>
      <c r="U118" s="199"/>
      <c r="V118" s="199"/>
      <c r="W118" s="199"/>
    </row>
    <row r="119" spans="16:23" ht="18">
      <c r="P119" s="199"/>
      <c r="Q119" s="199"/>
      <c r="R119" s="199"/>
      <c r="S119" s="199"/>
      <c r="T119" s="199"/>
      <c r="U119" s="199"/>
      <c r="V119" s="199"/>
      <c r="W119" s="199"/>
    </row>
    <row r="120" spans="16:23" ht="18">
      <c r="P120" s="199"/>
      <c r="Q120" s="199"/>
      <c r="R120" s="199"/>
      <c r="S120" s="199"/>
      <c r="T120" s="199"/>
      <c r="U120" s="199"/>
      <c r="V120" s="199"/>
      <c r="W120" s="199"/>
    </row>
    <row r="121" spans="16:23" ht="18">
      <c r="P121" s="199"/>
      <c r="Q121" s="199"/>
      <c r="R121" s="199"/>
      <c r="S121" s="199"/>
      <c r="T121" s="199"/>
      <c r="U121" s="199"/>
      <c r="V121" s="199"/>
      <c r="W121" s="199"/>
    </row>
  </sheetData>
  <sheetProtection/>
  <mergeCells count="19">
    <mergeCell ref="P109:W114"/>
    <mergeCell ref="P115:W121"/>
    <mergeCell ref="S106:W108"/>
    <mergeCell ref="B3:B4"/>
    <mergeCell ref="C3:C4"/>
    <mergeCell ref="E3:E4"/>
    <mergeCell ref="H3:H4"/>
    <mergeCell ref="D106:G106"/>
    <mergeCell ref="B104:E104"/>
    <mergeCell ref="D3:D4"/>
    <mergeCell ref="M3:N3"/>
    <mergeCell ref="K3:L3"/>
    <mergeCell ref="O3:R3"/>
    <mergeCell ref="A2:W2"/>
    <mergeCell ref="S3:T3"/>
    <mergeCell ref="F3:F4"/>
    <mergeCell ref="I3:J3"/>
    <mergeCell ref="G3:G4"/>
    <mergeCell ref="U3:W3"/>
  </mergeCells>
  <printOptions/>
  <pageMargins left="0.3" right="0.13" top="1" bottom="1" header="0.5" footer="0.5"/>
  <pageSetup orientation="portrait" paperSize="9" scale="35"/>
  <ignoredErrors>
    <ignoredError sqref="X6:X7 X60:X61 X20 X37:X47" unlockedFormula="1"/>
    <ignoredError sqref="X19 X48 X9:X12 X49:X50 X8" formula="1" unlockedFormula="1"/>
    <ignoredError sqref="O17:Q21 O7:Q10 R26:W34 R17:W25 P26:Q34 O11:Q16 W6:W11 O40:W74 T36 W36 O89:S93 W89:W93 T94:V99 W94:W99 O94:S99 T89:V93 T81:V88 W76:W79" 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10" zoomScaleNormal="110" zoomScalePageLayoutView="0" workbookViewId="0" topLeftCell="A1">
      <selection activeCell="B3" sqref="B3:B4"/>
    </sheetView>
  </sheetViews>
  <sheetFormatPr defaultColWidth="39.8515625" defaultRowHeight="12.75"/>
  <cols>
    <col min="1" max="1" width="2.7109375" style="30" bestFit="1" customWidth="1"/>
    <col min="2" max="2" width="35.421875" style="3" bestFit="1" customWidth="1"/>
    <col min="3" max="3" width="9.421875" style="5" customWidth="1"/>
    <col min="4" max="4" width="14.140625" style="3" customWidth="1"/>
    <col min="5" max="5" width="18.140625" style="4" hidden="1" customWidth="1"/>
    <col min="6" max="6" width="6.28125" style="5" hidden="1" customWidth="1"/>
    <col min="7" max="7" width="8.421875" style="5" bestFit="1" customWidth="1"/>
    <col min="8" max="8" width="11.8515625" style="5" customWidth="1"/>
    <col min="9" max="9" width="11.00390625" style="12" hidden="1" customWidth="1"/>
    <col min="10" max="10" width="7.421875" style="3" hidden="1" customWidth="1"/>
    <col min="11" max="11" width="11.00390625" style="12" hidden="1" customWidth="1"/>
    <col min="12" max="12" width="8.00390625" style="3" hidden="1" customWidth="1"/>
    <col min="13" max="13" width="12.140625" style="12" hidden="1" customWidth="1"/>
    <col min="14" max="14" width="8.00390625" style="3" hidden="1" customWidth="1"/>
    <col min="15" max="15" width="14.421875" style="14" bestFit="1" customWidth="1"/>
    <col min="16" max="16" width="11.140625" style="3" bestFit="1" customWidth="1"/>
    <col min="17" max="17" width="10.7109375" style="3" hidden="1" customWidth="1"/>
    <col min="18" max="18" width="7.7109375" style="16" hidden="1" customWidth="1"/>
    <col min="19" max="19" width="12.140625" style="15" hidden="1" customWidth="1"/>
    <col min="20" max="20" width="10.28125" style="3" hidden="1" customWidth="1"/>
    <col min="21" max="21" width="14.28125" style="12" bestFit="1" customWidth="1"/>
    <col min="22" max="22" width="11.00390625" style="13" bestFit="1" customWidth="1"/>
    <col min="23" max="23" width="7.28125" style="16"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9" customHeight="1">
      <c r="A1" s="28"/>
      <c r="B1" s="27"/>
      <c r="C1" s="26"/>
      <c r="D1" s="25"/>
      <c r="E1" s="25"/>
      <c r="F1" s="24"/>
      <c r="G1" s="24"/>
      <c r="H1" s="24"/>
      <c r="I1" s="23"/>
      <c r="J1" s="22"/>
      <c r="K1" s="21"/>
      <c r="L1" s="20"/>
      <c r="M1" s="19"/>
      <c r="N1" s="18"/>
      <c r="O1" s="17"/>
    </row>
    <row r="2" spans="1:23" s="2" customFormat="1" ht="27.75" thickBot="1">
      <c r="A2" s="208" t="s">
        <v>153</v>
      </c>
      <c r="B2" s="209"/>
      <c r="C2" s="209"/>
      <c r="D2" s="209"/>
      <c r="E2" s="209"/>
      <c r="F2" s="209"/>
      <c r="G2" s="209"/>
      <c r="H2" s="209"/>
      <c r="I2" s="209"/>
      <c r="J2" s="209"/>
      <c r="K2" s="209"/>
      <c r="L2" s="209"/>
      <c r="M2" s="209"/>
      <c r="N2" s="209"/>
      <c r="O2" s="209"/>
      <c r="P2" s="209"/>
      <c r="Q2" s="209"/>
      <c r="R2" s="209"/>
      <c r="S2" s="209"/>
      <c r="T2" s="209"/>
      <c r="U2" s="209"/>
      <c r="V2" s="209"/>
      <c r="W2" s="209"/>
    </row>
    <row r="3" spans="1:23" s="29" customFormat="1" ht="16.5" customHeight="1">
      <c r="A3" s="31"/>
      <c r="B3" s="210" t="s">
        <v>173</v>
      </c>
      <c r="C3" s="212" t="s">
        <v>102</v>
      </c>
      <c r="D3" s="219" t="s">
        <v>93</v>
      </c>
      <c r="E3" s="219" t="s">
        <v>28</v>
      </c>
      <c r="F3" s="219" t="s">
        <v>103</v>
      </c>
      <c r="G3" s="219" t="s">
        <v>104</v>
      </c>
      <c r="H3" s="219" t="s">
        <v>105</v>
      </c>
      <c r="I3" s="217" t="s">
        <v>94</v>
      </c>
      <c r="J3" s="217"/>
      <c r="K3" s="217" t="s">
        <v>95</v>
      </c>
      <c r="L3" s="217"/>
      <c r="M3" s="217" t="s">
        <v>96</v>
      </c>
      <c r="N3" s="217"/>
      <c r="O3" s="216" t="s">
        <v>106</v>
      </c>
      <c r="P3" s="216"/>
      <c r="Q3" s="216"/>
      <c r="R3" s="216"/>
      <c r="S3" s="217" t="s">
        <v>92</v>
      </c>
      <c r="T3" s="217"/>
      <c r="U3" s="216" t="s">
        <v>174</v>
      </c>
      <c r="V3" s="216"/>
      <c r="W3" s="218"/>
    </row>
    <row r="4" spans="1:23" s="29" customFormat="1" ht="37.5" customHeight="1" thickBot="1">
      <c r="A4" s="55"/>
      <c r="B4" s="211"/>
      <c r="C4" s="213"/>
      <c r="D4" s="221"/>
      <c r="E4" s="221"/>
      <c r="F4" s="220"/>
      <c r="G4" s="220"/>
      <c r="H4" s="220"/>
      <c r="I4" s="62" t="s">
        <v>101</v>
      </c>
      <c r="J4" s="58" t="s">
        <v>98</v>
      </c>
      <c r="K4" s="62" t="s">
        <v>101</v>
      </c>
      <c r="L4" s="58" t="s">
        <v>98</v>
      </c>
      <c r="M4" s="62" t="s">
        <v>101</v>
      </c>
      <c r="N4" s="58" t="s">
        <v>98</v>
      </c>
      <c r="O4" s="63" t="s">
        <v>101</v>
      </c>
      <c r="P4" s="64" t="s">
        <v>98</v>
      </c>
      <c r="Q4" s="64" t="s">
        <v>175</v>
      </c>
      <c r="R4" s="57" t="s">
        <v>176</v>
      </c>
      <c r="S4" s="62" t="s">
        <v>101</v>
      </c>
      <c r="T4" s="56" t="s">
        <v>97</v>
      </c>
      <c r="U4" s="62" t="s">
        <v>101</v>
      </c>
      <c r="V4" s="58" t="s">
        <v>98</v>
      </c>
      <c r="W4" s="59" t="s">
        <v>176</v>
      </c>
    </row>
    <row r="5" spans="1:24" s="6" customFormat="1" ht="15.75" customHeight="1">
      <c r="A5" s="66">
        <v>1</v>
      </c>
      <c r="B5" s="159" t="s">
        <v>133</v>
      </c>
      <c r="C5" s="160">
        <v>39556</v>
      </c>
      <c r="D5" s="161" t="s">
        <v>108</v>
      </c>
      <c r="E5" s="161" t="s">
        <v>56</v>
      </c>
      <c r="F5" s="162">
        <v>104</v>
      </c>
      <c r="G5" s="162">
        <v>104</v>
      </c>
      <c r="H5" s="162">
        <v>2</v>
      </c>
      <c r="I5" s="163">
        <v>29320.5</v>
      </c>
      <c r="J5" s="164">
        <v>3708</v>
      </c>
      <c r="K5" s="163">
        <v>85777.5</v>
      </c>
      <c r="L5" s="164">
        <v>9417</v>
      </c>
      <c r="M5" s="163">
        <v>80434</v>
      </c>
      <c r="N5" s="164">
        <v>8956</v>
      </c>
      <c r="O5" s="163">
        <f>I5+K5+M5</f>
        <v>195532</v>
      </c>
      <c r="P5" s="164">
        <f>J5+L5+N5</f>
        <v>22081</v>
      </c>
      <c r="Q5" s="164">
        <f aca="true" t="shared" si="0" ref="Q5:Q16">IF(O5&lt;&gt;0,P5/G5,"")</f>
        <v>212.31730769230768</v>
      </c>
      <c r="R5" s="165">
        <f aca="true" t="shared" si="1" ref="R5:R16">IF(O5&lt;&gt;0,O5/P5,"")</f>
        <v>8.855214890629954</v>
      </c>
      <c r="S5" s="163">
        <v>248216.5</v>
      </c>
      <c r="T5" s="166">
        <f>(+S5-O5)/-S5</f>
        <v>-0.21225220724649652</v>
      </c>
      <c r="U5" s="163">
        <v>743255</v>
      </c>
      <c r="V5" s="164">
        <v>91608</v>
      </c>
      <c r="W5" s="167">
        <f>U5/V5</f>
        <v>8.113428958169592</v>
      </c>
      <c r="X5" s="29"/>
    </row>
    <row r="6" spans="1:24" s="6" customFormat="1" ht="16.5" customHeight="1">
      <c r="A6" s="66">
        <v>2</v>
      </c>
      <c r="B6" s="168" t="s">
        <v>132</v>
      </c>
      <c r="C6" s="84">
        <v>39556</v>
      </c>
      <c r="D6" s="85" t="s">
        <v>41</v>
      </c>
      <c r="E6" s="85" t="s">
        <v>46</v>
      </c>
      <c r="F6" s="86">
        <v>123</v>
      </c>
      <c r="G6" s="86">
        <v>124</v>
      </c>
      <c r="H6" s="86">
        <v>2</v>
      </c>
      <c r="I6" s="87">
        <v>24401</v>
      </c>
      <c r="J6" s="88">
        <v>2763</v>
      </c>
      <c r="K6" s="87">
        <v>73739</v>
      </c>
      <c r="L6" s="88">
        <v>7866</v>
      </c>
      <c r="M6" s="87">
        <v>70482</v>
      </c>
      <c r="N6" s="88">
        <v>7697</v>
      </c>
      <c r="O6" s="87">
        <f>+M6+K6+I6</f>
        <v>168622</v>
      </c>
      <c r="P6" s="88">
        <f>+N6+L6+J6</f>
        <v>18326</v>
      </c>
      <c r="Q6" s="88">
        <f t="shared" si="0"/>
        <v>147.79032258064515</v>
      </c>
      <c r="R6" s="89">
        <f t="shared" si="1"/>
        <v>9.201244134017243</v>
      </c>
      <c r="S6" s="87">
        <v>745625</v>
      </c>
      <c r="T6" s="90">
        <f>(+S6-O6)/-S6</f>
        <v>-0.7738514668901928</v>
      </c>
      <c r="U6" s="87">
        <v>1158951</v>
      </c>
      <c r="V6" s="88">
        <v>135252</v>
      </c>
      <c r="W6" s="169">
        <f>+U6/V6</f>
        <v>8.568827078342649</v>
      </c>
      <c r="X6" s="29"/>
    </row>
    <row r="7" spans="1:24" s="6" customFormat="1" ht="15.75" customHeight="1" thickBot="1">
      <c r="A7" s="76">
        <v>3</v>
      </c>
      <c r="B7" s="170" t="s">
        <v>2</v>
      </c>
      <c r="C7" s="147">
        <v>39532</v>
      </c>
      <c r="D7" s="148" t="s">
        <v>99</v>
      </c>
      <c r="E7" s="148" t="s">
        <v>100</v>
      </c>
      <c r="F7" s="149">
        <v>65</v>
      </c>
      <c r="G7" s="149">
        <v>65</v>
      </c>
      <c r="H7" s="149">
        <v>1</v>
      </c>
      <c r="I7" s="150">
        <v>35270</v>
      </c>
      <c r="J7" s="151">
        <v>3752</v>
      </c>
      <c r="K7" s="150">
        <v>71657</v>
      </c>
      <c r="L7" s="151">
        <v>7387</v>
      </c>
      <c r="M7" s="150">
        <v>58554</v>
      </c>
      <c r="N7" s="151">
        <v>6211</v>
      </c>
      <c r="O7" s="150">
        <f>+I7+K7+M7</f>
        <v>165481</v>
      </c>
      <c r="P7" s="151">
        <f>+J7+L7+N7</f>
        <v>17350</v>
      </c>
      <c r="Q7" s="151">
        <f t="shared" si="0"/>
        <v>266.9230769230769</v>
      </c>
      <c r="R7" s="152">
        <f t="shared" si="1"/>
        <v>9.537809798270894</v>
      </c>
      <c r="S7" s="150"/>
      <c r="T7" s="153"/>
      <c r="U7" s="150">
        <v>165481</v>
      </c>
      <c r="V7" s="151">
        <v>17350</v>
      </c>
      <c r="W7" s="171">
        <f>U7/V7</f>
        <v>9.537809798270894</v>
      </c>
      <c r="X7" s="7"/>
    </row>
    <row r="8" spans="1:25" s="9" customFormat="1" ht="15.75" customHeight="1">
      <c r="A8" s="75">
        <v>4</v>
      </c>
      <c r="B8" s="172" t="s">
        <v>134</v>
      </c>
      <c r="C8" s="140">
        <v>39556</v>
      </c>
      <c r="D8" s="141" t="s">
        <v>41</v>
      </c>
      <c r="E8" s="141" t="s">
        <v>135</v>
      </c>
      <c r="F8" s="142">
        <v>37</v>
      </c>
      <c r="G8" s="142">
        <v>37</v>
      </c>
      <c r="H8" s="142">
        <v>2</v>
      </c>
      <c r="I8" s="143">
        <v>27189</v>
      </c>
      <c r="J8" s="144">
        <v>2483</v>
      </c>
      <c r="K8" s="143">
        <v>62059</v>
      </c>
      <c r="L8" s="144">
        <v>5449</v>
      </c>
      <c r="M8" s="143">
        <v>36472</v>
      </c>
      <c r="N8" s="144">
        <v>3399</v>
      </c>
      <c r="O8" s="143">
        <f>+M8+K8+I8</f>
        <v>125720</v>
      </c>
      <c r="P8" s="144">
        <f>+N8+L8+J8</f>
        <v>11331</v>
      </c>
      <c r="Q8" s="144">
        <f t="shared" si="0"/>
        <v>306.2432432432432</v>
      </c>
      <c r="R8" s="145">
        <f t="shared" si="1"/>
        <v>11.095225487600388</v>
      </c>
      <c r="S8" s="143">
        <v>123209</v>
      </c>
      <c r="T8" s="146">
        <f>(+S8-O8)/-S8</f>
        <v>0.02038000470744832</v>
      </c>
      <c r="U8" s="143">
        <v>377828</v>
      </c>
      <c r="V8" s="144">
        <v>37653</v>
      </c>
      <c r="W8" s="173">
        <f>+U8/V8</f>
        <v>10.034472684779434</v>
      </c>
      <c r="X8" s="7"/>
      <c r="Y8" s="8"/>
    </row>
    <row r="9" spans="1:24" s="10" customFormat="1" ht="15.75" customHeight="1">
      <c r="A9" s="66">
        <v>5</v>
      </c>
      <c r="B9" s="168" t="s">
        <v>3</v>
      </c>
      <c r="C9" s="84">
        <v>39556</v>
      </c>
      <c r="D9" s="85" t="s">
        <v>41</v>
      </c>
      <c r="E9" s="85" t="s">
        <v>46</v>
      </c>
      <c r="F9" s="86">
        <v>56</v>
      </c>
      <c r="G9" s="86">
        <v>56</v>
      </c>
      <c r="H9" s="86">
        <v>1</v>
      </c>
      <c r="I9" s="87">
        <v>25013</v>
      </c>
      <c r="J9" s="88">
        <v>2449</v>
      </c>
      <c r="K9" s="87">
        <v>54451</v>
      </c>
      <c r="L9" s="88">
        <v>5268</v>
      </c>
      <c r="M9" s="87">
        <v>43216</v>
      </c>
      <c r="N9" s="88">
        <v>4402</v>
      </c>
      <c r="O9" s="87">
        <f>+M9+K9+I9</f>
        <v>122680</v>
      </c>
      <c r="P9" s="88">
        <f>+N9+L9+J9</f>
        <v>12119</v>
      </c>
      <c r="Q9" s="88">
        <f t="shared" si="0"/>
        <v>216.41071428571428</v>
      </c>
      <c r="R9" s="89">
        <f t="shared" si="1"/>
        <v>10.122947437907419</v>
      </c>
      <c r="S9" s="87"/>
      <c r="T9" s="90"/>
      <c r="U9" s="87">
        <v>122680</v>
      </c>
      <c r="V9" s="88">
        <v>12119</v>
      </c>
      <c r="W9" s="169">
        <f>+U9/V9</f>
        <v>10.122947437907419</v>
      </c>
      <c r="X9" s="7"/>
    </row>
    <row r="10" spans="1:24" s="10" customFormat="1" ht="15.75" customHeight="1">
      <c r="A10" s="66">
        <v>6</v>
      </c>
      <c r="B10" s="168" t="s">
        <v>4</v>
      </c>
      <c r="C10" s="84">
        <v>39563</v>
      </c>
      <c r="D10" s="85" t="s">
        <v>89</v>
      </c>
      <c r="E10" s="85" t="s">
        <v>5</v>
      </c>
      <c r="F10" s="86">
        <v>99</v>
      </c>
      <c r="G10" s="86">
        <v>100</v>
      </c>
      <c r="H10" s="86">
        <v>1</v>
      </c>
      <c r="I10" s="87">
        <v>24004.5</v>
      </c>
      <c r="J10" s="88">
        <v>3421</v>
      </c>
      <c r="K10" s="87">
        <v>49646.5</v>
      </c>
      <c r="L10" s="88">
        <v>6418</v>
      </c>
      <c r="M10" s="87">
        <v>48703.5</v>
      </c>
      <c r="N10" s="88">
        <v>6674</v>
      </c>
      <c r="O10" s="87">
        <f>I10+K10+M10</f>
        <v>122354.5</v>
      </c>
      <c r="P10" s="88">
        <f>J10+L10+N10</f>
        <v>16513</v>
      </c>
      <c r="Q10" s="88">
        <f t="shared" si="0"/>
        <v>165.13</v>
      </c>
      <c r="R10" s="89">
        <f t="shared" si="1"/>
        <v>7.409586386483377</v>
      </c>
      <c r="S10" s="87"/>
      <c r="T10" s="90"/>
      <c r="U10" s="87">
        <v>122354.5</v>
      </c>
      <c r="V10" s="88">
        <v>16513</v>
      </c>
      <c r="W10" s="169">
        <f>U10/V10</f>
        <v>7.409586386483377</v>
      </c>
      <c r="X10" s="9"/>
    </row>
    <row r="11" spans="1:24" s="10" customFormat="1" ht="15.75" customHeight="1">
      <c r="A11" s="66">
        <v>7</v>
      </c>
      <c r="B11" s="168" t="s">
        <v>6</v>
      </c>
      <c r="C11" s="84">
        <v>39549</v>
      </c>
      <c r="D11" s="85" t="s">
        <v>41</v>
      </c>
      <c r="E11" s="85" t="s">
        <v>43</v>
      </c>
      <c r="F11" s="86">
        <v>58</v>
      </c>
      <c r="G11" s="86">
        <v>59</v>
      </c>
      <c r="H11" s="86">
        <v>3</v>
      </c>
      <c r="I11" s="87">
        <v>14057</v>
      </c>
      <c r="J11" s="88">
        <v>1574</v>
      </c>
      <c r="K11" s="87">
        <v>31968</v>
      </c>
      <c r="L11" s="88">
        <v>3425</v>
      </c>
      <c r="M11" s="87">
        <v>29554</v>
      </c>
      <c r="N11" s="88">
        <v>3210</v>
      </c>
      <c r="O11" s="87">
        <f>+M11+K11+I11</f>
        <v>75579</v>
      </c>
      <c r="P11" s="88">
        <f>+N11+L11+J11</f>
        <v>8209</v>
      </c>
      <c r="Q11" s="88">
        <f t="shared" si="0"/>
        <v>139.135593220339</v>
      </c>
      <c r="R11" s="89">
        <f t="shared" si="1"/>
        <v>9.206846144475575</v>
      </c>
      <c r="S11" s="87">
        <v>114409</v>
      </c>
      <c r="T11" s="90">
        <f>(+S11-O11)/-S11</f>
        <v>-0.33939637615921825</v>
      </c>
      <c r="U11" s="87">
        <v>598772</v>
      </c>
      <c r="V11" s="88">
        <v>69994</v>
      </c>
      <c r="W11" s="169">
        <f>+U11/V11</f>
        <v>8.554618967340058</v>
      </c>
      <c r="X11" s="8"/>
    </row>
    <row r="12" spans="1:25" s="10" customFormat="1" ht="15.75" customHeight="1">
      <c r="A12" s="66">
        <v>8</v>
      </c>
      <c r="B12" s="168" t="s">
        <v>116</v>
      </c>
      <c r="C12" s="84">
        <v>39549</v>
      </c>
      <c r="D12" s="85" t="s">
        <v>108</v>
      </c>
      <c r="E12" s="85" t="s">
        <v>56</v>
      </c>
      <c r="F12" s="86">
        <v>56</v>
      </c>
      <c r="G12" s="86">
        <v>56</v>
      </c>
      <c r="H12" s="86">
        <v>3</v>
      </c>
      <c r="I12" s="87">
        <v>15837</v>
      </c>
      <c r="J12" s="88">
        <v>1606</v>
      </c>
      <c r="K12" s="87">
        <v>31612.5</v>
      </c>
      <c r="L12" s="88">
        <v>3045</v>
      </c>
      <c r="M12" s="87">
        <v>18777</v>
      </c>
      <c r="N12" s="88">
        <v>1928</v>
      </c>
      <c r="O12" s="87">
        <f>I12+K12+M12</f>
        <v>66226.5</v>
      </c>
      <c r="P12" s="88">
        <f>SUM(J12+L12+N12)</f>
        <v>6579</v>
      </c>
      <c r="Q12" s="88">
        <f t="shared" si="0"/>
        <v>117.48214285714286</v>
      </c>
      <c r="R12" s="89">
        <f t="shared" si="1"/>
        <v>10.066347469220247</v>
      </c>
      <c r="S12" s="87">
        <v>122456.5</v>
      </c>
      <c r="T12" s="90">
        <f>(+S12-O12)/-S12</f>
        <v>-0.4591834651488488</v>
      </c>
      <c r="U12" s="87">
        <v>582494</v>
      </c>
      <c r="V12" s="88">
        <v>66215</v>
      </c>
      <c r="W12" s="169">
        <f aca="true" t="shared" si="2" ref="W12:W18">U12/V12</f>
        <v>8.797009740995243</v>
      </c>
      <c r="X12" s="11"/>
      <c r="Y12" s="8"/>
    </row>
    <row r="13" spans="1:25" s="10" customFormat="1" ht="15.75" customHeight="1">
      <c r="A13" s="66">
        <v>9</v>
      </c>
      <c r="B13" s="168" t="s">
        <v>37</v>
      </c>
      <c r="C13" s="84">
        <v>39500</v>
      </c>
      <c r="D13" s="85" t="s">
        <v>108</v>
      </c>
      <c r="E13" s="85" t="s">
        <v>165</v>
      </c>
      <c r="F13" s="86">
        <v>230</v>
      </c>
      <c r="G13" s="86">
        <v>73</v>
      </c>
      <c r="H13" s="86">
        <v>10</v>
      </c>
      <c r="I13" s="87">
        <v>11024</v>
      </c>
      <c r="J13" s="88">
        <v>3394</v>
      </c>
      <c r="K13" s="87">
        <v>20150</v>
      </c>
      <c r="L13" s="88">
        <v>5440</v>
      </c>
      <c r="M13" s="87">
        <v>18954</v>
      </c>
      <c r="N13" s="88">
        <v>5182</v>
      </c>
      <c r="O13" s="87">
        <f>I13+K13+M13</f>
        <v>50128</v>
      </c>
      <c r="P13" s="88">
        <f>J13+L13+N13</f>
        <v>14016</v>
      </c>
      <c r="Q13" s="88">
        <f t="shared" si="0"/>
        <v>192</v>
      </c>
      <c r="R13" s="89">
        <f t="shared" si="1"/>
        <v>3.57648401826484</v>
      </c>
      <c r="S13" s="87">
        <v>87195</v>
      </c>
      <c r="T13" s="90">
        <f>(+S13-O13)/-S13</f>
        <v>-0.4251046504960147</v>
      </c>
      <c r="U13" s="87">
        <v>29749420</v>
      </c>
      <c r="V13" s="88">
        <v>4148207</v>
      </c>
      <c r="W13" s="169">
        <f t="shared" si="2"/>
        <v>7.171633431022126</v>
      </c>
      <c r="X13" s="8"/>
      <c r="Y13" s="8"/>
    </row>
    <row r="14" spans="1:25" s="10" customFormat="1" ht="15.75" customHeight="1">
      <c r="A14" s="66">
        <v>10</v>
      </c>
      <c r="B14" s="168" t="s">
        <v>7</v>
      </c>
      <c r="C14" s="84">
        <v>39563</v>
      </c>
      <c r="D14" s="85" t="s">
        <v>111</v>
      </c>
      <c r="E14" s="85" t="s">
        <v>8</v>
      </c>
      <c r="F14" s="86">
        <v>15</v>
      </c>
      <c r="G14" s="86">
        <v>15</v>
      </c>
      <c r="H14" s="86">
        <v>1</v>
      </c>
      <c r="I14" s="87">
        <v>11375</v>
      </c>
      <c r="J14" s="88">
        <v>953</v>
      </c>
      <c r="K14" s="87">
        <v>23508</v>
      </c>
      <c r="L14" s="88">
        <v>1928</v>
      </c>
      <c r="M14" s="87">
        <v>13915</v>
      </c>
      <c r="N14" s="88">
        <v>1185</v>
      </c>
      <c r="O14" s="87">
        <f>SUM(I14+K14+M14)</f>
        <v>48798</v>
      </c>
      <c r="P14" s="88">
        <f>SUM(J14+L14+N14)</f>
        <v>4066</v>
      </c>
      <c r="Q14" s="88">
        <f t="shared" si="0"/>
        <v>271.06666666666666</v>
      </c>
      <c r="R14" s="89">
        <f t="shared" si="1"/>
        <v>12.001475651746189</v>
      </c>
      <c r="S14" s="87"/>
      <c r="T14" s="90">
        <f>IF(S14&lt;&gt;0,-(S14-O14)/S14,"")</f>
      </c>
      <c r="U14" s="87">
        <v>48798</v>
      </c>
      <c r="V14" s="88">
        <v>4066</v>
      </c>
      <c r="W14" s="169">
        <f t="shared" si="2"/>
        <v>12.001475651746189</v>
      </c>
      <c r="X14" s="8"/>
      <c r="Y14" s="8"/>
    </row>
    <row r="15" spans="1:25" s="10" customFormat="1" ht="15.75" customHeight="1">
      <c r="A15" s="66">
        <v>11</v>
      </c>
      <c r="B15" s="168" t="s">
        <v>163</v>
      </c>
      <c r="C15" s="84">
        <v>39542</v>
      </c>
      <c r="D15" s="85" t="s">
        <v>99</v>
      </c>
      <c r="E15" s="85" t="s">
        <v>164</v>
      </c>
      <c r="F15" s="86">
        <v>73</v>
      </c>
      <c r="G15" s="86">
        <v>53</v>
      </c>
      <c r="H15" s="86">
        <v>4</v>
      </c>
      <c r="I15" s="87">
        <v>10637</v>
      </c>
      <c r="J15" s="88">
        <v>1274</v>
      </c>
      <c r="K15" s="87">
        <v>21516</v>
      </c>
      <c r="L15" s="88">
        <v>2447</v>
      </c>
      <c r="M15" s="87">
        <v>13067</v>
      </c>
      <c r="N15" s="88">
        <v>1634</v>
      </c>
      <c r="O15" s="87">
        <f>+I15+K15+M15</f>
        <v>45220</v>
      </c>
      <c r="P15" s="88">
        <f>+J15+L15+N15</f>
        <v>5355</v>
      </c>
      <c r="Q15" s="88">
        <f t="shared" si="0"/>
        <v>101.0377358490566</v>
      </c>
      <c r="R15" s="89">
        <f t="shared" si="1"/>
        <v>8.444444444444445</v>
      </c>
      <c r="S15" s="87">
        <v>122053</v>
      </c>
      <c r="T15" s="90">
        <f>IF(S15&lt;&gt;0,-(S15-O15)/S15,"")</f>
        <v>-0.6295052149476047</v>
      </c>
      <c r="U15" s="87">
        <v>1231463</v>
      </c>
      <c r="V15" s="88">
        <v>137767</v>
      </c>
      <c r="W15" s="169">
        <f t="shared" si="2"/>
        <v>8.938737143147488</v>
      </c>
      <c r="X15" s="8"/>
      <c r="Y15" s="8"/>
    </row>
    <row r="16" spans="1:25" s="10" customFormat="1" ht="15.75" customHeight="1">
      <c r="A16" s="66">
        <v>12</v>
      </c>
      <c r="B16" s="168" t="s">
        <v>9</v>
      </c>
      <c r="C16" s="84">
        <v>39563</v>
      </c>
      <c r="D16" s="85" t="s">
        <v>91</v>
      </c>
      <c r="E16" s="85" t="s">
        <v>107</v>
      </c>
      <c r="F16" s="86">
        <v>25</v>
      </c>
      <c r="G16" s="86">
        <v>25</v>
      </c>
      <c r="H16" s="86">
        <v>1</v>
      </c>
      <c r="I16" s="87">
        <v>8061</v>
      </c>
      <c r="J16" s="88">
        <v>703</v>
      </c>
      <c r="K16" s="87">
        <v>19130</v>
      </c>
      <c r="L16" s="88">
        <v>1695</v>
      </c>
      <c r="M16" s="87">
        <v>10917</v>
      </c>
      <c r="N16" s="88">
        <v>998</v>
      </c>
      <c r="O16" s="87">
        <f>I16+K16+M16</f>
        <v>38108</v>
      </c>
      <c r="P16" s="88">
        <f>J16+L16+N16</f>
        <v>3396</v>
      </c>
      <c r="Q16" s="88">
        <f t="shared" si="0"/>
        <v>135.84</v>
      </c>
      <c r="R16" s="89">
        <f t="shared" si="1"/>
        <v>11.221436984687868</v>
      </c>
      <c r="S16" s="87"/>
      <c r="T16" s="90"/>
      <c r="U16" s="87">
        <v>38108</v>
      </c>
      <c r="V16" s="88">
        <v>3396</v>
      </c>
      <c r="W16" s="169">
        <f t="shared" si="2"/>
        <v>11.221436984687868</v>
      </c>
      <c r="X16" s="8"/>
      <c r="Y16" s="8"/>
    </row>
    <row r="17" spans="1:25" s="10" customFormat="1" ht="15.75" customHeight="1">
      <c r="A17" s="66">
        <v>13</v>
      </c>
      <c r="B17" s="168" t="s">
        <v>10</v>
      </c>
      <c r="C17" s="84">
        <v>39563</v>
      </c>
      <c r="D17" s="85" t="s">
        <v>32</v>
      </c>
      <c r="E17" s="85" t="s">
        <v>155</v>
      </c>
      <c r="F17" s="86">
        <v>25</v>
      </c>
      <c r="G17" s="86">
        <v>25</v>
      </c>
      <c r="H17" s="86">
        <v>1</v>
      </c>
      <c r="I17" s="87">
        <v>6960</v>
      </c>
      <c r="J17" s="88">
        <v>601</v>
      </c>
      <c r="K17" s="87">
        <v>17410</v>
      </c>
      <c r="L17" s="88">
        <v>1507</v>
      </c>
      <c r="M17" s="87">
        <v>8209</v>
      </c>
      <c r="N17" s="88">
        <v>751</v>
      </c>
      <c r="O17" s="87">
        <f>+I17+K17+M17</f>
        <v>32579</v>
      </c>
      <c r="P17" s="88">
        <f>+J17+L17+N17</f>
        <v>2859</v>
      </c>
      <c r="Q17" s="88">
        <f>+P17/G17</f>
        <v>114.36</v>
      </c>
      <c r="R17" s="89">
        <f>+O17/P17</f>
        <v>11.395243091990206</v>
      </c>
      <c r="S17" s="87"/>
      <c r="T17" s="90"/>
      <c r="U17" s="87">
        <v>32578</v>
      </c>
      <c r="V17" s="88">
        <v>2859</v>
      </c>
      <c r="W17" s="169">
        <f t="shared" si="2"/>
        <v>11.394893319342428</v>
      </c>
      <c r="X17" s="8"/>
      <c r="Y17" s="8"/>
    </row>
    <row r="18" spans="1:25" s="10" customFormat="1" ht="15.75" customHeight="1">
      <c r="A18" s="66">
        <v>14</v>
      </c>
      <c r="B18" s="168" t="s">
        <v>66</v>
      </c>
      <c r="C18" s="84">
        <v>39521</v>
      </c>
      <c r="D18" s="85" t="s">
        <v>111</v>
      </c>
      <c r="E18" s="85" t="s">
        <v>67</v>
      </c>
      <c r="F18" s="86">
        <v>42</v>
      </c>
      <c r="G18" s="86">
        <v>42</v>
      </c>
      <c r="H18" s="86">
        <v>7</v>
      </c>
      <c r="I18" s="87">
        <v>6443</v>
      </c>
      <c r="J18" s="88">
        <v>1096</v>
      </c>
      <c r="K18" s="87">
        <v>12538</v>
      </c>
      <c r="L18" s="88">
        <v>2084</v>
      </c>
      <c r="M18" s="87">
        <v>10380</v>
      </c>
      <c r="N18" s="88">
        <v>1712</v>
      </c>
      <c r="O18" s="87">
        <f aca="true" t="shared" si="3" ref="O18:P20">I18+K18+M18</f>
        <v>29361</v>
      </c>
      <c r="P18" s="88">
        <f t="shared" si="3"/>
        <v>4892</v>
      </c>
      <c r="Q18" s="88">
        <f aca="true" t="shared" si="4" ref="Q18:Q24">IF(O18&lt;&gt;0,P18/G18,"")</f>
        <v>116.47619047619048</v>
      </c>
      <c r="R18" s="89">
        <f aca="true" t="shared" si="5" ref="R18:R24">IF(O18&lt;&gt;0,O18/P18,"")</f>
        <v>6.001839738348324</v>
      </c>
      <c r="S18" s="87">
        <v>43744</v>
      </c>
      <c r="T18" s="90">
        <f>IF(S18&lt;&gt;0,-(S18-O18)/S18,"")</f>
        <v>-0.3287993782004389</v>
      </c>
      <c r="U18" s="87">
        <v>1487076</v>
      </c>
      <c r="V18" s="88">
        <v>175240</v>
      </c>
      <c r="W18" s="169">
        <f t="shared" si="2"/>
        <v>8.48593928326866</v>
      </c>
      <c r="X18" s="8"/>
      <c r="Y18" s="8"/>
    </row>
    <row r="19" spans="1:25" s="10" customFormat="1" ht="15.75" customHeight="1">
      <c r="A19" s="66">
        <v>15</v>
      </c>
      <c r="B19" s="168" t="s">
        <v>79</v>
      </c>
      <c r="C19" s="84">
        <v>39528</v>
      </c>
      <c r="D19" s="85" t="s">
        <v>156</v>
      </c>
      <c r="E19" s="85" t="s">
        <v>80</v>
      </c>
      <c r="F19" s="86">
        <v>37</v>
      </c>
      <c r="G19" s="86">
        <v>37</v>
      </c>
      <c r="H19" s="86">
        <v>6</v>
      </c>
      <c r="I19" s="87">
        <v>5221</v>
      </c>
      <c r="J19" s="88">
        <v>851</v>
      </c>
      <c r="K19" s="87">
        <v>10141</v>
      </c>
      <c r="L19" s="88">
        <v>1612</v>
      </c>
      <c r="M19" s="87">
        <v>8161</v>
      </c>
      <c r="N19" s="88">
        <v>1274</v>
      </c>
      <c r="O19" s="87">
        <f t="shared" si="3"/>
        <v>23523</v>
      </c>
      <c r="P19" s="88">
        <f t="shared" si="3"/>
        <v>3737</v>
      </c>
      <c r="Q19" s="88">
        <f t="shared" si="4"/>
        <v>101</v>
      </c>
      <c r="R19" s="89">
        <f t="shared" si="5"/>
        <v>6.294621354027295</v>
      </c>
      <c r="S19" s="87">
        <v>36681.5</v>
      </c>
      <c r="T19" s="90">
        <f>IF(S19&lt;&gt;0,-(S19-O19)/S19,"")</f>
        <v>-0.35872306203399534</v>
      </c>
      <c r="U19" s="87">
        <f>884101</f>
        <v>884101</v>
      </c>
      <c r="V19" s="88">
        <f>111228</f>
        <v>111228</v>
      </c>
      <c r="W19" s="169">
        <f>IF(U19&lt;&gt;0,U19/V19,"")</f>
        <v>7.948547128420901</v>
      </c>
      <c r="X19" s="8"/>
      <c r="Y19" s="8"/>
    </row>
    <row r="20" spans="1:25" s="10" customFormat="1" ht="15.75" customHeight="1">
      <c r="A20" s="66">
        <v>16</v>
      </c>
      <c r="B20" s="168" t="s">
        <v>136</v>
      </c>
      <c r="C20" s="84">
        <v>39556</v>
      </c>
      <c r="D20" s="85" t="s">
        <v>91</v>
      </c>
      <c r="E20" s="85" t="s">
        <v>75</v>
      </c>
      <c r="F20" s="86">
        <v>17</v>
      </c>
      <c r="G20" s="86">
        <v>17</v>
      </c>
      <c r="H20" s="86">
        <v>2</v>
      </c>
      <c r="I20" s="87">
        <v>4192.5</v>
      </c>
      <c r="J20" s="88">
        <v>368</v>
      </c>
      <c r="K20" s="87">
        <v>9401</v>
      </c>
      <c r="L20" s="88">
        <v>772</v>
      </c>
      <c r="M20" s="87">
        <v>6589</v>
      </c>
      <c r="N20" s="88">
        <v>574</v>
      </c>
      <c r="O20" s="87">
        <f t="shared" si="3"/>
        <v>20182.5</v>
      </c>
      <c r="P20" s="88">
        <f t="shared" si="3"/>
        <v>1714</v>
      </c>
      <c r="Q20" s="88">
        <f t="shared" si="4"/>
        <v>100.82352941176471</v>
      </c>
      <c r="R20" s="89">
        <f t="shared" si="5"/>
        <v>11.775087514585763</v>
      </c>
      <c r="S20" s="87">
        <v>38546.5</v>
      </c>
      <c r="T20" s="90">
        <f>(+S20-O20)/-S20</f>
        <v>-0.4764116067606657</v>
      </c>
      <c r="U20" s="87">
        <v>92029.5</v>
      </c>
      <c r="V20" s="88">
        <v>8357</v>
      </c>
      <c r="W20" s="169">
        <f>U20/V20</f>
        <v>11.01226516692593</v>
      </c>
      <c r="X20" s="8"/>
      <c r="Y20" s="8"/>
    </row>
    <row r="21" spans="1:24" s="10" customFormat="1" ht="15.75" customHeight="1">
      <c r="A21" s="66">
        <v>17</v>
      </c>
      <c r="B21" s="168">
        <v>120</v>
      </c>
      <c r="C21" s="84">
        <v>39493</v>
      </c>
      <c r="D21" s="85" t="s">
        <v>108</v>
      </c>
      <c r="E21" s="85" t="s">
        <v>33</v>
      </c>
      <c r="F21" s="86">
        <v>179</v>
      </c>
      <c r="G21" s="86">
        <v>52</v>
      </c>
      <c r="H21" s="86">
        <v>11</v>
      </c>
      <c r="I21" s="87">
        <v>9428</v>
      </c>
      <c r="J21" s="88">
        <v>3084</v>
      </c>
      <c r="K21" s="87">
        <v>4522</v>
      </c>
      <c r="L21" s="88">
        <v>979</v>
      </c>
      <c r="M21" s="87">
        <v>4443</v>
      </c>
      <c r="N21" s="88">
        <v>939</v>
      </c>
      <c r="O21" s="87">
        <f>SUM(I21+K21+M21)</f>
        <v>18393</v>
      </c>
      <c r="P21" s="88">
        <f>SUM(J21+L21+N21)</f>
        <v>5002</v>
      </c>
      <c r="Q21" s="88">
        <f t="shared" si="4"/>
        <v>96.1923076923077</v>
      </c>
      <c r="R21" s="89">
        <f t="shared" si="5"/>
        <v>3.6771291483406636</v>
      </c>
      <c r="S21" s="87">
        <v>33380.5</v>
      </c>
      <c r="T21" s="90">
        <f>(+S21-O21)/-S21</f>
        <v>-0.4489896796033612</v>
      </c>
      <c r="U21" s="87">
        <v>4512846</v>
      </c>
      <c r="V21" s="88">
        <v>875707</v>
      </c>
      <c r="W21" s="169">
        <f>U21/V21</f>
        <v>5.153374359232026</v>
      </c>
      <c r="X21" s="8"/>
    </row>
    <row r="22" spans="1:24" s="10" customFormat="1" ht="15.75" customHeight="1">
      <c r="A22" s="66">
        <v>18</v>
      </c>
      <c r="B22" s="168" t="s">
        <v>122</v>
      </c>
      <c r="C22" s="84">
        <v>39549</v>
      </c>
      <c r="D22" s="85" t="s">
        <v>90</v>
      </c>
      <c r="E22" s="85" t="s">
        <v>123</v>
      </c>
      <c r="F22" s="86">
        <v>49</v>
      </c>
      <c r="G22" s="86">
        <v>47</v>
      </c>
      <c r="H22" s="86">
        <v>3</v>
      </c>
      <c r="I22" s="87">
        <v>3331</v>
      </c>
      <c r="J22" s="88">
        <v>529</v>
      </c>
      <c r="K22" s="87">
        <v>6399.5</v>
      </c>
      <c r="L22" s="88">
        <v>952</v>
      </c>
      <c r="M22" s="87">
        <v>6799</v>
      </c>
      <c r="N22" s="88">
        <v>994</v>
      </c>
      <c r="O22" s="87">
        <f>SUM(I22+K22+M22)</f>
        <v>16529.5</v>
      </c>
      <c r="P22" s="88">
        <f>J22+L22+N22</f>
        <v>2475</v>
      </c>
      <c r="Q22" s="88">
        <f t="shared" si="4"/>
        <v>52.659574468085104</v>
      </c>
      <c r="R22" s="89">
        <f t="shared" si="5"/>
        <v>6.678585858585858</v>
      </c>
      <c r="S22" s="87">
        <v>22287</v>
      </c>
      <c r="T22" s="90">
        <f>IF(S22&lt;&gt;0,-(S22-O22)/S22,"")</f>
        <v>-0.25833445506348995</v>
      </c>
      <c r="U22" s="87">
        <v>128788</v>
      </c>
      <c r="V22" s="88">
        <v>17859</v>
      </c>
      <c r="W22" s="169">
        <f>U22/V22</f>
        <v>7.211378016686265</v>
      </c>
      <c r="X22" s="8"/>
    </row>
    <row r="23" spans="1:24" s="10" customFormat="1" ht="15.75" customHeight="1">
      <c r="A23" s="66">
        <v>19</v>
      </c>
      <c r="B23" s="168" t="s">
        <v>157</v>
      </c>
      <c r="C23" s="84">
        <v>39535</v>
      </c>
      <c r="D23" s="85" t="s">
        <v>108</v>
      </c>
      <c r="E23" s="85" t="s">
        <v>114</v>
      </c>
      <c r="F23" s="86">
        <v>66</v>
      </c>
      <c r="G23" s="86">
        <v>39</v>
      </c>
      <c r="H23" s="86">
        <v>5</v>
      </c>
      <c r="I23" s="87">
        <v>3419.5</v>
      </c>
      <c r="J23" s="88">
        <v>668</v>
      </c>
      <c r="K23" s="87">
        <v>5221.5</v>
      </c>
      <c r="L23" s="88">
        <v>935</v>
      </c>
      <c r="M23" s="87">
        <v>5163</v>
      </c>
      <c r="N23" s="88">
        <v>906</v>
      </c>
      <c r="O23" s="87">
        <f>I23+K23+M23</f>
        <v>13804</v>
      </c>
      <c r="P23" s="88">
        <f>J23+L23+N23</f>
        <v>2509</v>
      </c>
      <c r="Q23" s="88">
        <f t="shared" si="4"/>
        <v>64.33333333333333</v>
      </c>
      <c r="R23" s="89">
        <f t="shared" si="5"/>
        <v>5.501793543244321</v>
      </c>
      <c r="S23" s="87">
        <v>31052</v>
      </c>
      <c r="T23" s="90">
        <f>(+S23-O23)/-S23</f>
        <v>-0.5554553651938684</v>
      </c>
      <c r="U23" s="87">
        <v>693222</v>
      </c>
      <c r="V23" s="88">
        <v>90236</v>
      </c>
      <c r="W23" s="169">
        <f>U23/V23</f>
        <v>7.682321911432244</v>
      </c>
      <c r="X23" s="8"/>
    </row>
    <row r="24" spans="1:24" s="10" customFormat="1" ht="18">
      <c r="A24" s="66">
        <v>20</v>
      </c>
      <c r="B24" s="168" t="s">
        <v>11</v>
      </c>
      <c r="C24" s="84">
        <v>39563</v>
      </c>
      <c r="D24" s="85" t="s">
        <v>114</v>
      </c>
      <c r="E24" s="85" t="s">
        <v>114</v>
      </c>
      <c r="F24" s="86">
        <v>13</v>
      </c>
      <c r="G24" s="86">
        <v>13</v>
      </c>
      <c r="H24" s="86">
        <v>1</v>
      </c>
      <c r="I24" s="87">
        <v>3039</v>
      </c>
      <c r="J24" s="88">
        <v>264</v>
      </c>
      <c r="K24" s="87">
        <v>5785.5</v>
      </c>
      <c r="L24" s="88">
        <v>482</v>
      </c>
      <c r="M24" s="87">
        <v>4404.5</v>
      </c>
      <c r="N24" s="88">
        <v>377</v>
      </c>
      <c r="O24" s="87">
        <f>I24+K24+M24</f>
        <v>13229</v>
      </c>
      <c r="P24" s="88">
        <v>1123</v>
      </c>
      <c r="Q24" s="88">
        <f t="shared" si="4"/>
        <v>86.38461538461539</v>
      </c>
      <c r="R24" s="89">
        <f t="shared" si="5"/>
        <v>11.780053428317007</v>
      </c>
      <c r="S24" s="87"/>
      <c r="T24" s="90"/>
      <c r="U24" s="87">
        <v>13229</v>
      </c>
      <c r="V24" s="88">
        <v>1123</v>
      </c>
      <c r="W24" s="169">
        <f>U24/V24</f>
        <v>11.780053428317007</v>
      </c>
      <c r="X24" s="8"/>
    </row>
    <row r="25" spans="1:28" s="60" customFormat="1" ht="15">
      <c r="A25" s="61"/>
      <c r="B25" s="214" t="s">
        <v>154</v>
      </c>
      <c r="C25" s="214"/>
      <c r="D25" s="215"/>
      <c r="E25" s="215"/>
      <c r="F25" s="68"/>
      <c r="G25" s="68">
        <f>SUM(G5:G24)</f>
        <v>1039</v>
      </c>
      <c r="H25" s="69"/>
      <c r="I25" s="73"/>
      <c r="J25" s="74"/>
      <c r="K25" s="73"/>
      <c r="L25" s="74"/>
      <c r="M25" s="73"/>
      <c r="N25" s="74"/>
      <c r="O25" s="73">
        <f>SUM(O5:O24)</f>
        <v>1392050</v>
      </c>
      <c r="P25" s="74">
        <f>SUM(P5:P24)</f>
        <v>163652</v>
      </c>
      <c r="Q25" s="74">
        <f>O25/G25</f>
        <v>1339.7978825794032</v>
      </c>
      <c r="R25" s="70">
        <f>O25/P25</f>
        <v>8.506159411434018</v>
      </c>
      <c r="S25" s="73"/>
      <c r="T25" s="71"/>
      <c r="U25" s="73"/>
      <c r="V25" s="74"/>
      <c r="W25" s="70"/>
      <c r="AB25" s="60" t="s">
        <v>177</v>
      </c>
    </row>
    <row r="26" spans="1:24" s="51" customFormat="1" ht="18">
      <c r="A26" s="40"/>
      <c r="G26" s="42"/>
      <c r="H26" s="41"/>
      <c r="I26" s="43"/>
      <c r="J26" s="44"/>
      <c r="K26" s="43"/>
      <c r="L26" s="44"/>
      <c r="M26" s="43"/>
      <c r="N26" s="44"/>
      <c r="O26" s="43"/>
      <c r="P26" s="44"/>
      <c r="Q26" s="45"/>
      <c r="R26" s="46"/>
      <c r="S26" s="47"/>
      <c r="T26" s="48"/>
      <c r="U26" s="47"/>
      <c r="V26" s="49"/>
      <c r="W26" s="46"/>
      <c r="X26" s="50"/>
    </row>
    <row r="27" spans="1:24" s="33" customFormat="1" ht="18">
      <c r="A27" s="32"/>
      <c r="B27" s="9"/>
      <c r="C27" s="52"/>
      <c r="D27" s="204"/>
      <c r="E27" s="205"/>
      <c r="F27" s="205"/>
      <c r="G27" s="205"/>
      <c r="H27" s="34"/>
      <c r="I27" s="35"/>
      <c r="K27" s="35"/>
      <c r="M27" s="35"/>
      <c r="O27" s="36"/>
      <c r="R27" s="37"/>
      <c r="S27" s="206" t="s">
        <v>27</v>
      </c>
      <c r="T27" s="206"/>
      <c r="U27" s="206"/>
      <c r="V27" s="206"/>
      <c r="W27" s="206"/>
      <c r="X27" s="38"/>
    </row>
    <row r="28" spans="1:24" s="33" customFormat="1" ht="18">
      <c r="A28" s="32"/>
      <c r="B28" s="9"/>
      <c r="C28" s="52"/>
      <c r="D28" s="53"/>
      <c r="E28" s="54"/>
      <c r="F28" s="54"/>
      <c r="G28" s="65"/>
      <c r="H28" s="34"/>
      <c r="M28" s="35"/>
      <c r="O28" s="36"/>
      <c r="R28" s="37"/>
      <c r="S28" s="206"/>
      <c r="T28" s="206"/>
      <c r="U28" s="206"/>
      <c r="V28" s="206"/>
      <c r="W28" s="206"/>
      <c r="X28" s="38"/>
    </row>
    <row r="29" spans="1:24" s="33" customFormat="1" ht="18">
      <c r="A29" s="32"/>
      <c r="G29" s="34"/>
      <c r="H29" s="34"/>
      <c r="M29" s="35"/>
      <c r="O29" s="36"/>
      <c r="R29" s="37"/>
      <c r="S29" s="206"/>
      <c r="T29" s="206"/>
      <c r="U29" s="206"/>
      <c r="V29" s="206"/>
      <c r="W29" s="206"/>
      <c r="X29" s="38"/>
    </row>
    <row r="30" spans="1:24" s="33" customFormat="1" ht="30" customHeight="1">
      <c r="A30" s="32"/>
      <c r="C30" s="34"/>
      <c r="E30" s="39"/>
      <c r="F30" s="34"/>
      <c r="G30" s="34"/>
      <c r="H30" s="34"/>
      <c r="I30" s="35"/>
      <c r="K30" s="35"/>
      <c r="M30" s="35"/>
      <c r="O30" s="36"/>
      <c r="P30" s="207" t="s">
        <v>151</v>
      </c>
      <c r="Q30" s="203"/>
      <c r="R30" s="203"/>
      <c r="S30" s="203"/>
      <c r="T30" s="203"/>
      <c r="U30" s="203"/>
      <c r="V30" s="203"/>
      <c r="W30" s="203"/>
      <c r="X30" s="38"/>
    </row>
    <row r="31" spans="1:24" s="33" customFormat="1" ht="30" customHeight="1">
      <c r="A31" s="32"/>
      <c r="C31" s="34"/>
      <c r="E31" s="39"/>
      <c r="F31" s="34"/>
      <c r="G31" s="34"/>
      <c r="H31" s="34"/>
      <c r="I31" s="35"/>
      <c r="K31" s="35"/>
      <c r="M31" s="35"/>
      <c r="O31" s="36"/>
      <c r="P31" s="203"/>
      <c r="Q31" s="203"/>
      <c r="R31" s="203"/>
      <c r="S31" s="203"/>
      <c r="T31" s="203"/>
      <c r="U31" s="203"/>
      <c r="V31" s="203"/>
      <c r="W31" s="203"/>
      <c r="X31" s="38"/>
    </row>
    <row r="32" spans="1:24" s="33" customFormat="1" ht="30" customHeight="1">
      <c r="A32" s="32"/>
      <c r="C32" s="34"/>
      <c r="E32" s="39"/>
      <c r="F32" s="34"/>
      <c r="G32" s="34"/>
      <c r="H32" s="34"/>
      <c r="I32" s="35"/>
      <c r="K32" s="35"/>
      <c r="M32" s="35"/>
      <c r="O32" s="36"/>
      <c r="P32" s="203"/>
      <c r="Q32" s="203"/>
      <c r="R32" s="203"/>
      <c r="S32" s="203"/>
      <c r="T32" s="203"/>
      <c r="U32" s="203"/>
      <c r="V32" s="203"/>
      <c r="W32" s="203"/>
      <c r="X32" s="38"/>
    </row>
    <row r="33" spans="1:24" s="33" customFormat="1" ht="30" customHeight="1">
      <c r="A33" s="32"/>
      <c r="C33" s="34"/>
      <c r="E33" s="39"/>
      <c r="F33" s="34"/>
      <c r="G33" s="34"/>
      <c r="H33" s="34"/>
      <c r="I33" s="35"/>
      <c r="K33" s="35"/>
      <c r="M33" s="35"/>
      <c r="O33" s="36"/>
      <c r="P33" s="203"/>
      <c r="Q33" s="203"/>
      <c r="R33" s="203"/>
      <c r="S33" s="203"/>
      <c r="T33" s="203"/>
      <c r="U33" s="203"/>
      <c r="V33" s="203"/>
      <c r="W33" s="203"/>
      <c r="X33" s="38"/>
    </row>
    <row r="34" spans="1:24" s="33" customFormat="1" ht="30" customHeight="1">
      <c r="A34" s="32"/>
      <c r="C34" s="34"/>
      <c r="E34" s="39"/>
      <c r="F34" s="34"/>
      <c r="G34" s="34"/>
      <c r="H34" s="34"/>
      <c r="I34" s="35"/>
      <c r="K34" s="35"/>
      <c r="M34" s="35"/>
      <c r="O34" s="36"/>
      <c r="P34" s="203"/>
      <c r="Q34" s="203"/>
      <c r="R34" s="203"/>
      <c r="S34" s="203"/>
      <c r="T34" s="203"/>
      <c r="U34" s="203"/>
      <c r="V34" s="203"/>
      <c r="W34" s="203"/>
      <c r="X34" s="38"/>
    </row>
    <row r="35" spans="1:24" s="33" customFormat="1" ht="45" customHeight="1">
      <c r="A35" s="32"/>
      <c r="C35" s="34"/>
      <c r="E35" s="39"/>
      <c r="F35" s="34"/>
      <c r="G35" s="5"/>
      <c r="H35" s="5"/>
      <c r="I35" s="12"/>
      <c r="J35" s="3"/>
      <c r="K35" s="12"/>
      <c r="L35" s="3"/>
      <c r="M35" s="12"/>
      <c r="N35" s="3"/>
      <c r="O35" s="36"/>
      <c r="P35" s="203"/>
      <c r="Q35" s="203"/>
      <c r="R35" s="203"/>
      <c r="S35" s="203"/>
      <c r="T35" s="203"/>
      <c r="U35" s="203"/>
      <c r="V35" s="203"/>
      <c r="W35" s="203"/>
      <c r="X35" s="38"/>
    </row>
    <row r="36" spans="1:24" s="33" customFormat="1" ht="33" customHeight="1">
      <c r="A36" s="32"/>
      <c r="C36" s="34"/>
      <c r="E36" s="39"/>
      <c r="F36" s="34"/>
      <c r="G36" s="5"/>
      <c r="H36" s="5"/>
      <c r="I36" s="12"/>
      <c r="J36" s="3"/>
      <c r="K36" s="12"/>
      <c r="L36" s="3"/>
      <c r="M36" s="12"/>
      <c r="N36" s="3"/>
      <c r="O36" s="36"/>
      <c r="P36" s="202" t="s">
        <v>152</v>
      </c>
      <c r="Q36" s="203"/>
      <c r="R36" s="203"/>
      <c r="S36" s="203"/>
      <c r="T36" s="203"/>
      <c r="U36" s="203"/>
      <c r="V36" s="203"/>
      <c r="W36" s="203"/>
      <c r="X36" s="38"/>
    </row>
    <row r="37" spans="1:24" s="33" customFormat="1" ht="33" customHeight="1">
      <c r="A37" s="32"/>
      <c r="C37" s="34"/>
      <c r="E37" s="39"/>
      <c r="F37" s="34"/>
      <c r="G37" s="5"/>
      <c r="H37" s="5"/>
      <c r="I37" s="12"/>
      <c r="J37" s="3"/>
      <c r="K37" s="12"/>
      <c r="L37" s="3"/>
      <c r="M37" s="12"/>
      <c r="N37" s="3"/>
      <c r="O37" s="36"/>
      <c r="P37" s="203"/>
      <c r="Q37" s="203"/>
      <c r="R37" s="203"/>
      <c r="S37" s="203"/>
      <c r="T37" s="203"/>
      <c r="U37" s="203"/>
      <c r="V37" s="203"/>
      <c r="W37" s="203"/>
      <c r="X37" s="38"/>
    </row>
    <row r="38" spans="1:24" s="33" customFormat="1" ht="33" customHeight="1">
      <c r="A38" s="32"/>
      <c r="C38" s="34"/>
      <c r="E38" s="39"/>
      <c r="F38" s="34"/>
      <c r="G38" s="5"/>
      <c r="H38" s="5"/>
      <c r="I38" s="12"/>
      <c r="J38" s="3"/>
      <c r="K38" s="12"/>
      <c r="L38" s="3"/>
      <c r="M38" s="12"/>
      <c r="N38" s="3"/>
      <c r="O38" s="36"/>
      <c r="P38" s="203"/>
      <c r="Q38" s="203"/>
      <c r="R38" s="203"/>
      <c r="S38" s="203"/>
      <c r="T38" s="203"/>
      <c r="U38" s="203"/>
      <c r="V38" s="203"/>
      <c r="W38" s="203"/>
      <c r="X38" s="38"/>
    </row>
    <row r="39" spans="1:24" s="33" customFormat="1" ht="33" customHeight="1">
      <c r="A39" s="32"/>
      <c r="C39" s="34"/>
      <c r="E39" s="39"/>
      <c r="F39" s="34"/>
      <c r="G39" s="5"/>
      <c r="H39" s="5"/>
      <c r="I39" s="12"/>
      <c r="J39" s="3"/>
      <c r="K39" s="12"/>
      <c r="L39" s="3"/>
      <c r="M39" s="12"/>
      <c r="N39" s="3"/>
      <c r="O39" s="36"/>
      <c r="P39" s="203"/>
      <c r="Q39" s="203"/>
      <c r="R39" s="203"/>
      <c r="S39" s="203"/>
      <c r="T39" s="203"/>
      <c r="U39" s="203"/>
      <c r="V39" s="203"/>
      <c r="W39" s="203"/>
      <c r="X39" s="38"/>
    </row>
    <row r="40" spans="1:24" s="33" customFormat="1" ht="33" customHeight="1">
      <c r="A40" s="32"/>
      <c r="C40" s="34"/>
      <c r="E40" s="39"/>
      <c r="F40" s="34"/>
      <c r="G40" s="5"/>
      <c r="H40" s="5"/>
      <c r="I40" s="12"/>
      <c r="J40" s="3"/>
      <c r="K40" s="12"/>
      <c r="L40" s="3"/>
      <c r="M40" s="12"/>
      <c r="N40" s="3"/>
      <c r="O40" s="36"/>
      <c r="P40" s="203"/>
      <c r="Q40" s="203"/>
      <c r="R40" s="203"/>
      <c r="S40" s="203"/>
      <c r="T40" s="203"/>
      <c r="U40" s="203"/>
      <c r="V40" s="203"/>
      <c r="W40" s="203"/>
      <c r="X40" s="38"/>
    </row>
    <row r="41" spans="16:23" ht="33" customHeight="1">
      <c r="P41" s="203"/>
      <c r="Q41" s="203"/>
      <c r="R41" s="203"/>
      <c r="S41" s="203"/>
      <c r="T41" s="203"/>
      <c r="U41" s="203"/>
      <c r="V41" s="203"/>
      <c r="W41" s="203"/>
    </row>
    <row r="42" spans="16:23" ht="33" customHeight="1">
      <c r="P42" s="203"/>
      <c r="Q42" s="203"/>
      <c r="R42" s="203"/>
      <c r="S42" s="203"/>
      <c r="T42" s="203"/>
      <c r="U42" s="203"/>
      <c r="V42" s="203"/>
      <c r="W42" s="203"/>
    </row>
  </sheetData>
  <sheetProtection/>
  <mergeCells count="20">
    <mergeCell ref="D3:D4"/>
    <mergeCell ref="E3:E4"/>
    <mergeCell ref="F3:F4"/>
    <mergeCell ref="S3:T3"/>
    <mergeCell ref="U3:W3"/>
    <mergeCell ref="H3:H4"/>
    <mergeCell ref="G3:G4"/>
    <mergeCell ref="M3:N3"/>
    <mergeCell ref="K3:L3"/>
    <mergeCell ref="I3:J3"/>
    <mergeCell ref="P36:W42"/>
    <mergeCell ref="D27:G27"/>
    <mergeCell ref="S27:W29"/>
    <mergeCell ref="P30:W35"/>
    <mergeCell ref="A2:W2"/>
    <mergeCell ref="B3:B4"/>
    <mergeCell ref="C3:C4"/>
    <mergeCell ref="B25:C25"/>
    <mergeCell ref="D25:E25"/>
    <mergeCell ref="O3:R3"/>
  </mergeCells>
  <printOptions/>
  <pageMargins left="0.17" right="0.12" top="0.82" bottom="0.39" header="0.5" footer="0.32"/>
  <pageSetup orientation="portrait" paperSize="9" scale="70"/>
  <ignoredErrors>
    <ignoredError sqref="X17 X21 X22 X24 X12:X14 X18:X19 X20 X15:X16 X23 O7:W24 W6"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2008-04-30T05:00:03Z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