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85" yWindow="435" windowWidth="15480" windowHeight="11640" tabRatio="804" activeTab="0"/>
  </bookViews>
  <sheets>
    <sheet name="May 09-11 (we 19)" sheetId="1" r:id="rId1"/>
    <sheet name="May 09-11 (TOP 20)" sheetId="2" r:id="rId2"/>
  </sheets>
  <definedNames>
    <definedName name="_xlnm.Print_Area" localSheetId="1">'May 09-11 (TOP 20)'!$A$1:$W$42</definedName>
    <definedName name="_xlnm.Print_Area" localSheetId="0">'May 09-11 (we 19)'!$A$1:$W$118</definedName>
  </definedNames>
  <calcPr fullCalcOnLoad="1"/>
</workbook>
</file>

<file path=xl/sharedStrings.xml><?xml version="1.0" encoding="utf-8"?>
<sst xmlns="http://schemas.openxmlformats.org/spreadsheetml/2006/main" count="414" uniqueCount="182">
  <si>
    <t>GARFIELD GETS REAL</t>
  </si>
  <si>
    <t>ONE MISSED CALL</t>
  </si>
  <si>
    <t>MEVLANA CELALEDDİN-İ RUMİ: AŞKIN DANSI</t>
  </si>
  <si>
    <t xml:space="preserve">IMAGINE FILM PRODUCTIONS </t>
  </si>
  <si>
    <t>RESERVATION ROAD</t>
  </si>
  <si>
    <t>FOCUS</t>
  </si>
  <si>
    <t>BE KIND REWIND</t>
  </si>
  <si>
    <t>SEMI PRO</t>
  </si>
  <si>
    <t>GIDAM</t>
  </si>
  <si>
    <t>BORDERTOWN</t>
  </si>
  <si>
    <t>*Sorted according to Weekend Total G.B.O. - Hafta sonu toplam hasılat sütununa göre sıralanmıştır.</t>
  </si>
  <si>
    <t>Company</t>
  </si>
  <si>
    <t>SON DERS</t>
  </si>
  <si>
    <t>RENKLER SANAT</t>
  </si>
  <si>
    <t>MY BLUEBERRY NIGHTS</t>
  </si>
  <si>
    <t>PINEMA</t>
  </si>
  <si>
    <t>POSTA</t>
  </si>
  <si>
    <t>P.S. I LOVE YOU</t>
  </si>
  <si>
    <t>SWEENEY TODD</t>
  </si>
  <si>
    <t>WEDDING DAZE</t>
  </si>
  <si>
    <t>RECEP İVEDİK</t>
  </si>
  <si>
    <t>WINX CLUB: THE SECRET OF THE LOST KINGDOM</t>
  </si>
  <si>
    <t>FILMA</t>
  </si>
  <si>
    <t>BAYRAMPAŞA: BEN FAZLA KALMAYACAĞIM</t>
  </si>
  <si>
    <t>UIP</t>
  </si>
  <si>
    <t>PARAMOUNT</t>
  </si>
  <si>
    <t>FIDA FILM</t>
  </si>
  <si>
    <t>BOYUT FILM</t>
  </si>
  <si>
    <t>PLAJDA</t>
  </si>
  <si>
    <t>TMC</t>
  </si>
  <si>
    <t>FOX</t>
  </si>
  <si>
    <t>AUGUST RUSH</t>
  </si>
  <si>
    <t>ASTERIX AT THE OLYMPIC GAMES</t>
  </si>
  <si>
    <t>10,000 BC</t>
  </si>
  <si>
    <t>LOVE IN THE TIME OF CHOLERA</t>
  </si>
  <si>
    <t>HAYATTAN KORKMA</t>
  </si>
  <si>
    <t>24 KARE</t>
  </si>
  <si>
    <t>MONGOL</t>
  </si>
  <si>
    <t>BETA</t>
  </si>
  <si>
    <t>FLOCK, THE</t>
  </si>
  <si>
    <t>BROKEN ANGEL</t>
  </si>
  <si>
    <t>UNICVISIONS</t>
  </si>
  <si>
    <t>INSIDE</t>
  </si>
  <si>
    <t>CELLULOID DREAMS</t>
  </si>
  <si>
    <t>OPEN SEASON</t>
  </si>
  <si>
    <t>BANK JOB</t>
  </si>
  <si>
    <t>AWAKE</t>
  </si>
  <si>
    <t>WEINSTEIN CO.</t>
  </si>
  <si>
    <t>GİRDAP</t>
  </si>
  <si>
    <t>KUZEY FILM</t>
  </si>
  <si>
    <t>PLATO FILM</t>
  </si>
  <si>
    <t>PARANOID PARK</t>
  </si>
  <si>
    <t>ARA</t>
  </si>
  <si>
    <t>BESTLINE</t>
  </si>
  <si>
    <t>35 MILIM</t>
  </si>
  <si>
    <t>BIR FILM</t>
  </si>
  <si>
    <t>Last Weekend</t>
  </si>
  <si>
    <t>Distributor</t>
  </si>
  <si>
    <t>Friday</t>
  </si>
  <si>
    <t>Saturday</t>
  </si>
  <si>
    <t>Sunday</t>
  </si>
  <si>
    <t>Change</t>
  </si>
  <si>
    <t>Adm.</t>
  </si>
  <si>
    <t>WB</t>
  </si>
  <si>
    <t>WARNER BROS.</t>
  </si>
  <si>
    <t>G.B.O.</t>
  </si>
  <si>
    <t>Release
Date</t>
  </si>
  <si>
    <t># of
Prints</t>
  </si>
  <si>
    <t># of
Screen</t>
  </si>
  <si>
    <t>Weeks in Release</t>
  </si>
  <si>
    <t>Weekend Total</t>
  </si>
  <si>
    <t>TIGLON</t>
  </si>
  <si>
    <t>OZEN</t>
  </si>
  <si>
    <t>BEYAZ MELEK</t>
  </si>
  <si>
    <t>RED KIT</t>
  </si>
  <si>
    <t>CHANTIER</t>
  </si>
  <si>
    <t>WILD BUNCH</t>
  </si>
  <si>
    <t>OZEN-UMUT</t>
  </si>
  <si>
    <t>BUCKET LIST</t>
  </si>
  <si>
    <t>STREET KINGS</t>
  </si>
  <si>
    <t>RUINS, THE</t>
  </si>
  <si>
    <t>VESAİRE VESAİRE</t>
  </si>
  <si>
    <t>HAYTA FILM</t>
  </si>
  <si>
    <t>MAMA'S BOY</t>
  </si>
  <si>
    <t>FORTISSIMO</t>
  </si>
  <si>
    <t>CENNET</t>
  </si>
  <si>
    <t>D.F.G.S.</t>
  </si>
  <si>
    <t>YEAR MY PARENTS WENT ON VACATION, THE</t>
  </si>
  <si>
    <t>FILMS DISTRIBUTION</t>
  </si>
  <si>
    <t>FERMAT'S ROOM</t>
  </si>
  <si>
    <t>A+ FILM</t>
  </si>
  <si>
    <t>NIM'S ISLAND</t>
  </si>
  <si>
    <t>HORTON</t>
  </si>
  <si>
    <t>DEFINITELY, MAYBE</t>
  </si>
  <si>
    <t>UNIVERSAL</t>
  </si>
  <si>
    <t>SAVAGE GRACE</t>
  </si>
  <si>
    <t>NOCTURNA</t>
  </si>
  <si>
    <t>ANIMALS IN LOVE</t>
  </si>
  <si>
    <t>FOX  AND THE CHILD, THE</t>
  </si>
  <si>
    <t>EYE, THE</t>
  </si>
  <si>
    <t>KUTSAL DAMACANA</t>
  </si>
  <si>
    <t>ZERO FILM</t>
  </si>
  <si>
    <t>YAŞAMIN KIYISINDA</t>
  </si>
  <si>
    <t>ANKA FILM</t>
  </si>
  <si>
    <t>PROMISE ME THIS</t>
  </si>
  <si>
    <t>STUDIO 2.0</t>
  </si>
  <si>
    <t>DEATHS OF IAN STONE</t>
  </si>
  <si>
    <t>SOUTHLAND TALES</t>
  </si>
  <si>
    <t xml:space="preserve"> "Turkey's Weekend Market Datas" chart which is given above displays the number of admissions and box offices of the films which are released in the  stated week by Turkish distributers. The chart and the attached pages is being prepared by Weekly Antrakt Cinema Newspaper as a common acknowledgement of all Turkish distributers. Weekly Antrakt Cinema Newspaper is preparing this chart as collecting all data from distributers and organizing them. It is not permitted to multiply or to sell these data which are displayed on this chart and attachments. It is necessary to ask approval of Weekly Antrakt Cinema Newspaper in order to quote, to copy or to publish.</t>
  </si>
  <si>
    <t>Yukarıdaki Turkey's Weekend Market Datas adlı tablo Türkiye'deki film dağıtıcısı şirketlerin ülkemizde yukarıda belirtilen haftalarda dağıttıkları sinema filmlerinin gene yukarıda belirttikleri haftalarda ulaştıkları seyirci sayısını ve yaptıkları hasılatı göstermektedir. Liste ve ekinde bulunan diğer sayfalar bütün dağıtıcıların ortak görüşü sonucunda Haftalık Antrakt Sinema Gazetesi'ne hazırlattırılmaktadır. Haftalık Antrakt Sinema Gazetesi yukarıdaki ve ekindeki tabloları dağıtımcı firmalardan gönderilen özel bilgileri bir araya getirerek oluşturmaktadır. Yukarıdaki ve ekindeki tabloların içerdiği veriler çoğaltılamaz, satılamaz. Alıntı veya kopyalama yapılırken Haftalık Antrakt Sinema Gazetesi'nden izin alınmalıdır.</t>
  </si>
  <si>
    <t>Weekly Movie Magazine Antrakt Presents - Haftalık Antrakt Sinema Gazetesi Sunar</t>
  </si>
  <si>
    <t>TOTAL</t>
  </si>
  <si>
    <t>D PRODUCTIONS</t>
  </si>
  <si>
    <t>MEDYAVIZYON</t>
  </si>
  <si>
    <t>IN THE NAME OF THE KING</t>
  </si>
  <si>
    <t>DRAGON HUNTERS</t>
  </si>
  <si>
    <t>COUNTERFEITERS</t>
  </si>
  <si>
    <t>ROMULUS MY FATHER</t>
  </si>
  <si>
    <t>VANTAGE POINT</t>
  </si>
  <si>
    <t>COLUMBIA</t>
  </si>
  <si>
    <t>OZEN-AKSOY</t>
  </si>
  <si>
    <t>SLEUTH</t>
  </si>
  <si>
    <t>PERİ TOZU</t>
  </si>
  <si>
    <t>KARAKEDI FILM</t>
  </si>
  <si>
    <t>ONE WAY</t>
  </si>
  <si>
    <t>SARAN GROUP</t>
  </si>
  <si>
    <t>REVOLVER</t>
  </si>
  <si>
    <t>DIGITAL PLATFORM</t>
  </si>
  <si>
    <t>Title</t>
  </si>
  <si>
    <t>Cumulative</t>
  </si>
  <si>
    <t>Scr.Avg.
(Adm.)</t>
  </si>
  <si>
    <t>Avg.
Ticket</t>
  </si>
  <si>
    <t>.</t>
  </si>
  <si>
    <t xml:space="preserve">IRON MAN </t>
  </si>
  <si>
    <t>FOOL'S GOLD</t>
  </si>
  <si>
    <t>WAZ</t>
  </si>
  <si>
    <t>GIRL CUT IN TWO, A</t>
  </si>
  <si>
    <t>BEREKETLİ TOPRAKLAR ÜZERİNDE</t>
  </si>
  <si>
    <t>IRMAK FILM</t>
  </si>
  <si>
    <t>AGE OF IGNORANCE, THE</t>
  </si>
  <si>
    <t>UMUT SANAT</t>
  </si>
  <si>
    <t>TROPA DE ELITE</t>
  </si>
  <si>
    <t>ERMAN FILM</t>
  </si>
  <si>
    <t>ACROSS THE UNIVERSE</t>
  </si>
  <si>
    <t>SPRI</t>
  </si>
  <si>
    <t>KABADAYI</t>
  </si>
  <si>
    <t>MARTIAN CHILD</t>
  </si>
  <si>
    <t>NEW LINE</t>
  </si>
  <si>
    <t>FIDA FILM-FILMACASS</t>
  </si>
  <si>
    <t>FORBIDDEN KINGDOM</t>
  </si>
  <si>
    <t>WHAT HAPPENS IN VEGAS</t>
  </si>
  <si>
    <t>TAKEN</t>
  </si>
  <si>
    <t>CARAMEL</t>
  </si>
  <si>
    <t>LES FILMS DES TOURNELLES</t>
  </si>
  <si>
    <t>WAVE, THE</t>
  </si>
  <si>
    <t xml:space="preserve">HOTTIE&amp;NOTTIE, THE </t>
  </si>
  <si>
    <t>MÜNFERİT</t>
  </si>
  <si>
    <t>YENIDEN FILM</t>
  </si>
  <si>
    <t>SINGER, THE</t>
  </si>
  <si>
    <t>SINETEL FILM</t>
  </si>
  <si>
    <t>FLIGHT OF THE RED BALLOON</t>
  </si>
  <si>
    <t>A.E. FILM</t>
  </si>
  <si>
    <t>GOLDEN COMPASS, THE</t>
  </si>
  <si>
    <t>NANNY DIARIES</t>
  </si>
  <si>
    <t>FILMPOP</t>
  </si>
  <si>
    <t>ALEXANDRA</t>
  </si>
  <si>
    <t>REZO</t>
  </si>
  <si>
    <t>RENDITION</t>
  </si>
  <si>
    <t>AVSAR FILM-TMV</t>
  </si>
  <si>
    <t>UMUT-OZEN</t>
  </si>
  <si>
    <t>CLOVERFIELD</t>
  </si>
  <si>
    <t xml:space="preserve">BARBAR  </t>
  </si>
  <si>
    <t>BEFORE THE DEVIL KNOWS YOU'RE DEAD</t>
  </si>
  <si>
    <t>ISLAND OF LOST SOULS</t>
  </si>
  <si>
    <t xml:space="preserve">HORIZON </t>
  </si>
  <si>
    <t>TWICE UPON A TIME</t>
  </si>
  <si>
    <t>GAUMONT</t>
  </si>
  <si>
    <t>DIGITAL SANATLAR - ÜMİT ÜNAL</t>
  </si>
  <si>
    <t>JUNO</t>
  </si>
  <si>
    <t>FAUTE A FIDEL, LA</t>
  </si>
  <si>
    <t>STEP UP: STREETS, THE</t>
  </si>
  <si>
    <t>CRIME, A</t>
  </si>
</sst>
</file>

<file path=xl/styles.xml><?xml version="1.0" encoding="utf-8"?>
<styleSheet xmlns="http://schemas.openxmlformats.org/spreadsheetml/2006/main">
  <numFmts count="47">
    <numFmt numFmtId="5" formatCode="#,##0\ &quot;YTL&quot;;\-#,##0\ &quot;YTL&quot;"/>
    <numFmt numFmtId="6" formatCode="#,##0\ &quot;YTL&quot;;[Red]\-#,##0\ &quot;YTL&quot;"/>
    <numFmt numFmtId="7" formatCode="#,##0.00\ &quot;YTL&quot;;\-#,##0.00\ &quot;YTL&quot;"/>
    <numFmt numFmtId="8" formatCode="#,##0.00\ &quot;YTL&quot;;[Red]\-#,##0.00\ &quot;YTL&quot;"/>
    <numFmt numFmtId="42" formatCode="_-* #,##0\ &quot;YTL&quot;_-;\-* #,##0\ &quot;YTL&quot;_-;_-* &quot;-&quot;\ &quot;YTL&quot;_-;_-@_-"/>
    <numFmt numFmtId="41" formatCode="_-* #,##0\ _Y_T_L_-;\-* #,##0\ _Y_T_L_-;_-* &quot;-&quot;\ _Y_T_L_-;_-@_-"/>
    <numFmt numFmtId="44" formatCode="_-* #,##0.00\ &quot;YTL&quot;_-;\-* #,##0.00\ &quot;YTL&quot;_-;_-* &quot;-&quot;??\ &quot;YTL&quot;_-;_-@_-"/>
    <numFmt numFmtId="43" formatCode="_-* #,##0.00\ _Y_T_L_-;\-* #,##0.00\ _Y_T_L_-;_-* &quot;-&quot;??\ _Y_T_L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_-* #,##0.0\ _T_L_-;\-* #,##0.0\ _T_L_-;_-* &quot;-&quot;??\ _T_L_-;_-@_-"/>
    <numFmt numFmtId="181" formatCode="_-* #,##0\ _T_L_-;\-* #,##0\ _T_L_-;_-* &quot;-&quot;??\ _T_L_-;_-@_-"/>
    <numFmt numFmtId="182" formatCode="[$-41F]dd\ mmmm\ yyyy\ dddd"/>
    <numFmt numFmtId="183" formatCode="[$-41F]d\ mmmm\ yy;@"/>
    <numFmt numFmtId="184" formatCode="mm/dd/yy"/>
    <numFmt numFmtId="185" formatCode="#,##0.00\ "/>
    <numFmt numFmtId="186" formatCode="_(* #,##0_);_(* \(#,##0\);_(* &quot;-&quot;??_);_(@_)"/>
    <numFmt numFmtId="187" formatCode="\%\ 0\ "/>
    <numFmt numFmtId="188" formatCode="#,##0\ "/>
    <numFmt numFmtId="189" formatCode="\%\ 0"/>
    <numFmt numFmtId="190" formatCode="dd/mm/yy"/>
    <numFmt numFmtId="191" formatCode="#,##0.00\ \ "/>
    <numFmt numFmtId="192" formatCode="0\ %\ "/>
    <numFmt numFmtId="193" formatCode="0.00\ "/>
    <numFmt numFmtId="194" formatCode="dd/mm/yy;@"/>
    <numFmt numFmtId="195" formatCode="#,##0_-"/>
    <numFmt numFmtId="196" formatCode="#,##0\ \ "/>
    <numFmt numFmtId="197" formatCode="0.0"/>
    <numFmt numFmtId="198" formatCode="#,##0.00\ \ \ "/>
    <numFmt numFmtId="199" formatCode="\%0.00"/>
    <numFmt numFmtId="200" formatCode="#,##0.00\ _T_L"/>
    <numFmt numFmtId="201" formatCode="mmm/yyyy"/>
    <numFmt numFmtId="202" formatCode="#,##0.00_ ;\-#,##0.00\ "/>
  </numFmts>
  <fonts count="71">
    <font>
      <sz val="10"/>
      <name val="Arial"/>
      <family val="0"/>
    </font>
    <font>
      <sz val="8"/>
      <name val="Arial"/>
      <family val="0"/>
    </font>
    <font>
      <u val="single"/>
      <sz val="10"/>
      <color indexed="12"/>
      <name val="Arial"/>
      <family val="0"/>
    </font>
    <font>
      <u val="single"/>
      <sz val="10"/>
      <color indexed="36"/>
      <name val="Arial"/>
      <family val="0"/>
    </font>
    <font>
      <sz val="14"/>
      <name val="Impact"/>
      <family val="2"/>
    </font>
    <font>
      <sz val="9"/>
      <name val="Trebuchet MS"/>
      <family val="2"/>
    </font>
    <font>
      <sz val="20"/>
      <name val="Impact"/>
      <family val="2"/>
    </font>
    <font>
      <sz val="14"/>
      <name val="Arial"/>
      <family val="2"/>
    </font>
    <font>
      <i/>
      <sz val="9"/>
      <name val="Arial"/>
      <family val="2"/>
    </font>
    <font>
      <b/>
      <sz val="14"/>
      <name val="Impact"/>
      <family val="2"/>
    </font>
    <font>
      <b/>
      <sz val="14"/>
      <name val="Arial"/>
      <family val="2"/>
    </font>
    <font>
      <b/>
      <sz val="9"/>
      <name val="Arial"/>
      <family val="2"/>
    </font>
    <font>
      <b/>
      <sz val="12"/>
      <color indexed="9"/>
      <name val="Trebuchet MS"/>
      <family val="2"/>
    </font>
    <font>
      <sz val="12"/>
      <color indexed="9"/>
      <name val="Trebuchet MS"/>
      <family val="2"/>
    </font>
    <font>
      <sz val="12"/>
      <color indexed="9"/>
      <name val="Impact"/>
      <family val="2"/>
    </font>
    <font>
      <sz val="8"/>
      <name val="Trebuchet MS"/>
      <family val="2"/>
    </font>
    <font>
      <b/>
      <sz val="11"/>
      <name val="Century Gothic"/>
      <family val="2"/>
    </font>
    <font>
      <sz val="12"/>
      <name val="Impact"/>
      <family val="2"/>
    </font>
    <font>
      <b/>
      <sz val="14"/>
      <color indexed="18"/>
      <name val="Impact"/>
      <family val="2"/>
    </font>
    <font>
      <b/>
      <sz val="10"/>
      <name val="Arial Narrow"/>
      <family val="2"/>
    </font>
    <font>
      <b/>
      <sz val="10"/>
      <color indexed="9"/>
      <name val="Arial Narrow"/>
      <family val="2"/>
    </font>
    <font>
      <b/>
      <sz val="10"/>
      <color indexed="9"/>
      <name val="Trebuchet MS"/>
      <family val="2"/>
    </font>
    <font>
      <sz val="20"/>
      <color indexed="61"/>
      <name val="GoudyLight"/>
      <family val="0"/>
    </font>
    <font>
      <sz val="16"/>
      <color indexed="61"/>
      <name val="GoudyLight"/>
      <family val="0"/>
    </font>
    <font>
      <sz val="10"/>
      <color indexed="9"/>
      <name val="Trebuchet MS"/>
      <family val="2"/>
    </font>
    <font>
      <sz val="10"/>
      <color indexed="9"/>
      <name val="Arial"/>
      <family val="0"/>
    </font>
    <font>
      <sz val="10"/>
      <name val="Trebuchet MS"/>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14"/>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40"/>
      <color indexed="9"/>
      <name val="Impact"/>
      <family val="0"/>
    </font>
    <font>
      <sz val="40"/>
      <color indexed="9"/>
      <name val="Arial"/>
      <family val="0"/>
    </font>
    <font>
      <sz val="26"/>
      <color indexed="9"/>
      <name val="Impact"/>
      <family val="0"/>
    </font>
    <font>
      <sz val="20"/>
      <color indexed="9"/>
      <name val="Impact"/>
      <family val="0"/>
    </font>
    <font>
      <sz val="16"/>
      <color indexed="9"/>
      <name val="Impact"/>
      <family val="0"/>
    </font>
    <font>
      <sz val="30"/>
      <color indexed="9"/>
      <name val="Impact"/>
      <family val="0"/>
    </font>
    <font>
      <sz val="30"/>
      <color indexed="9"/>
      <name val="Arial"/>
      <family val="0"/>
    </font>
    <font>
      <sz val="14"/>
      <color indexed="9"/>
      <name val="Impact"/>
      <family val="0"/>
    </font>
    <font>
      <sz val="35"/>
      <color indexed="9"/>
      <name val="Impact"/>
      <family val="0"/>
    </font>
    <font>
      <sz val="35"/>
      <color indexed="9"/>
      <name val="Arial"/>
      <family val="0"/>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8"/>
        <bgColor indexed="64"/>
      </patternFill>
    </fill>
  </fills>
  <borders count="36">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medium"/>
      <right>
        <color indexed="63"/>
      </right>
      <top style="medium"/>
      <bottom>
        <color indexed="63"/>
      </bottom>
    </border>
    <border>
      <left style="medium"/>
      <right>
        <color indexed="63"/>
      </right>
      <top>
        <color indexed="63"/>
      </top>
      <bottom>
        <color indexed="63"/>
      </bottom>
    </border>
    <border>
      <left style="thin"/>
      <right style="thin"/>
      <top style="thin"/>
      <bottom>
        <color indexed="63"/>
      </bottom>
    </border>
    <border>
      <left style="thin"/>
      <right style="medium"/>
      <top style="thin"/>
      <bottom>
        <color indexed="63"/>
      </bottom>
    </border>
    <border>
      <left style="hair"/>
      <right style="hair"/>
      <top style="hair"/>
      <bottom style="hair"/>
    </border>
    <border>
      <left style="hair"/>
      <right>
        <color indexed="63"/>
      </right>
      <top style="hair"/>
      <bottom style="hair"/>
    </border>
    <border>
      <left style="hair"/>
      <right style="hair"/>
      <top>
        <color indexed="63"/>
      </top>
      <bottom style="hair"/>
    </border>
    <border>
      <left style="hair"/>
      <right>
        <color indexed="63"/>
      </right>
      <top>
        <color indexed="63"/>
      </top>
      <bottom style="hair"/>
    </border>
    <border>
      <left style="hair"/>
      <right style="hair"/>
      <top style="hair"/>
      <bottom style="thin"/>
    </border>
    <border>
      <left style="hair"/>
      <right>
        <color indexed="63"/>
      </right>
      <top style="hair"/>
      <bottom style="medium"/>
    </border>
    <border>
      <left style="hair"/>
      <right style="hair"/>
      <top style="hair"/>
      <bottom style="medium"/>
    </border>
    <border>
      <left>
        <color indexed="63"/>
      </left>
      <right style="hair"/>
      <top style="hair"/>
      <bottom style="hair"/>
    </border>
    <border>
      <left style="medium"/>
      <right style="hair"/>
      <top style="medium"/>
      <bottom style="hair"/>
    </border>
    <border>
      <left style="hair"/>
      <right style="hair"/>
      <top style="medium"/>
      <bottom style="hair"/>
    </border>
    <border>
      <left style="hair"/>
      <right style="medium"/>
      <top style="medium"/>
      <bottom style="hair"/>
    </border>
    <border>
      <left style="medium"/>
      <right style="hair"/>
      <top style="hair"/>
      <bottom style="hair"/>
    </border>
    <border>
      <left style="hair"/>
      <right style="medium"/>
      <top style="hair"/>
      <bottom style="hair"/>
    </border>
    <border>
      <left style="medium"/>
      <right style="hair"/>
      <top style="hair"/>
      <bottom style="medium"/>
    </border>
    <border>
      <left style="hair"/>
      <right style="medium"/>
      <top style="hair"/>
      <bottom style="medium"/>
    </border>
    <border>
      <left style="medium"/>
      <right style="hair"/>
      <top>
        <color indexed="63"/>
      </top>
      <bottom style="hair"/>
    </border>
    <border>
      <left style="hair"/>
      <right style="medium"/>
      <top>
        <color indexed="63"/>
      </top>
      <bottom style="hair"/>
    </border>
    <border>
      <left style="hair"/>
      <right style="hair"/>
      <top style="hair"/>
      <bottom>
        <color indexed="63"/>
      </bottom>
    </border>
    <border>
      <left style="thin"/>
      <right style="thin"/>
      <top style="medium"/>
      <bottom style="thin"/>
    </border>
    <border>
      <left style="medium"/>
      <right style="thin"/>
      <top style="medium"/>
      <bottom style="thin"/>
    </border>
    <border>
      <left style="medium"/>
      <right style="thin"/>
      <top style="thin"/>
      <bottom>
        <color indexed="63"/>
      </bottom>
    </border>
    <border>
      <left style="thin"/>
      <right style="medium"/>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1" applyNumberFormat="0" applyFill="0" applyAlignment="0" applyProtection="0"/>
    <xf numFmtId="0" fontId="59" fillId="0" borderId="2" applyNumberFormat="0" applyFill="0" applyAlignment="0" applyProtection="0"/>
    <xf numFmtId="0" fontId="60" fillId="0" borderId="3" applyNumberFormat="0" applyFill="0" applyAlignment="0" applyProtection="0"/>
    <xf numFmtId="0" fontId="61" fillId="0" borderId="4" applyNumberFormat="0" applyFill="0" applyAlignment="0" applyProtection="0"/>
    <xf numFmtId="0" fontId="6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62" fillId="20" borderId="5" applyNumberFormat="0" applyAlignment="0" applyProtection="0"/>
    <xf numFmtId="0" fontId="63" fillId="21" borderId="6" applyNumberFormat="0" applyAlignment="0" applyProtection="0"/>
    <xf numFmtId="0" fontId="64" fillId="20" borderId="6" applyNumberFormat="0" applyAlignment="0" applyProtection="0"/>
    <xf numFmtId="0" fontId="65" fillId="22" borderId="7" applyNumberFormat="0" applyAlignment="0" applyProtection="0"/>
    <xf numFmtId="0" fontId="66" fillId="23" borderId="0" applyNumberFormat="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67" fillId="24" borderId="0" applyNumberFormat="0" applyBorder="0" applyAlignment="0" applyProtection="0"/>
    <xf numFmtId="0" fontId="0" fillId="25" borderId="8" applyNumberFormat="0" applyFont="0" applyAlignment="0" applyProtection="0"/>
    <xf numFmtId="0" fontId="68" fillId="26"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9" fillId="0" borderId="9" applyNumberFormat="0" applyFill="0" applyAlignment="0" applyProtection="0"/>
    <xf numFmtId="0" fontId="70" fillId="0" borderId="0" applyNumberFormat="0" applyFill="0" applyBorder="0" applyAlignment="0" applyProtection="0"/>
    <xf numFmtId="0" fontId="55" fillId="27" borderId="0" applyNumberFormat="0" applyBorder="0" applyAlignment="0" applyProtection="0"/>
    <xf numFmtId="0" fontId="55" fillId="28" borderId="0" applyNumberFormat="0" applyBorder="0" applyAlignment="0" applyProtection="0"/>
    <xf numFmtId="0" fontId="55" fillId="29" borderId="0" applyNumberFormat="0" applyBorder="0" applyAlignment="0" applyProtection="0"/>
    <xf numFmtId="0" fontId="55" fillId="30" borderId="0" applyNumberFormat="0" applyBorder="0" applyAlignment="0" applyProtection="0"/>
    <xf numFmtId="0" fontId="55" fillId="31" borderId="0" applyNumberFormat="0" applyBorder="0" applyAlignment="0" applyProtection="0"/>
    <xf numFmtId="0" fontId="55" fillId="32" borderId="0" applyNumberFormat="0" applyBorder="0" applyAlignment="0" applyProtection="0"/>
    <xf numFmtId="9" fontId="0" fillId="0" borderId="0" applyFont="0" applyFill="0" applyBorder="0" applyAlignment="0" applyProtection="0"/>
  </cellStyleXfs>
  <cellXfs count="222">
    <xf numFmtId="0" fontId="0" fillId="0" borderId="0" xfId="0" applyAlignment="1">
      <alignment/>
    </xf>
    <xf numFmtId="0" fontId="5" fillId="0" borderId="0" xfId="0" applyFont="1" applyAlignment="1" applyProtection="1">
      <alignment vertical="center"/>
      <protection locked="0"/>
    </xf>
    <xf numFmtId="0" fontId="6" fillId="0" borderId="0" xfId="0" applyFont="1" applyFill="1" applyBorder="1" applyAlignment="1" applyProtection="1">
      <alignment vertical="center"/>
      <protection locked="0"/>
    </xf>
    <xf numFmtId="0" fontId="7" fillId="0" borderId="0" xfId="0" applyFont="1" applyAlignment="1" applyProtection="1">
      <alignment vertical="center"/>
      <protection locked="0"/>
    </xf>
    <xf numFmtId="0" fontId="7" fillId="0" borderId="0" xfId="0" applyFont="1" applyAlignment="1" applyProtection="1">
      <alignment horizontal="left" vertical="center"/>
      <protection locked="0"/>
    </xf>
    <xf numFmtId="0" fontId="7" fillId="0" borderId="0" xfId="0" applyFont="1" applyAlignment="1" applyProtection="1">
      <alignment horizontal="center" vertical="center"/>
      <protection locked="0"/>
    </xf>
    <xf numFmtId="0" fontId="4" fillId="0" borderId="0" xfId="0" applyFont="1" applyFill="1" applyBorder="1" applyAlignment="1" applyProtection="1">
      <alignment horizontal="center" vertical="center"/>
      <protection/>
    </xf>
    <xf numFmtId="0" fontId="5" fillId="0" borderId="0" xfId="0" applyFont="1" applyFill="1" applyBorder="1" applyAlignment="1" applyProtection="1">
      <alignment horizontal="center" vertical="center"/>
      <protection/>
    </xf>
    <xf numFmtId="0" fontId="5" fillId="0" borderId="0" xfId="0" applyFont="1" applyFill="1" applyBorder="1" applyAlignment="1" applyProtection="1">
      <alignment vertical="center"/>
      <protection locked="0"/>
    </xf>
    <xf numFmtId="0" fontId="7" fillId="0" borderId="0" xfId="0" applyFont="1" applyFill="1" applyBorder="1" applyAlignment="1" applyProtection="1">
      <alignment vertical="center"/>
      <protection locked="0"/>
    </xf>
    <xf numFmtId="0" fontId="4" fillId="0" borderId="0" xfId="0" applyFont="1" applyFill="1" applyBorder="1" applyAlignment="1" applyProtection="1">
      <alignment vertical="center"/>
      <protection locked="0"/>
    </xf>
    <xf numFmtId="0" fontId="5" fillId="0" borderId="0" xfId="0" applyFont="1" applyFill="1" applyBorder="1" applyAlignment="1" applyProtection="1">
      <alignment vertical="center" wrapText="1"/>
      <protection locked="0"/>
    </xf>
    <xf numFmtId="185" fontId="7" fillId="0" borderId="0" xfId="0" applyNumberFormat="1" applyFont="1" applyAlignment="1" applyProtection="1">
      <alignment vertical="center"/>
      <protection locked="0"/>
    </xf>
    <xf numFmtId="188" fontId="7" fillId="0" borderId="0" xfId="0" applyNumberFormat="1" applyFont="1" applyAlignment="1" applyProtection="1">
      <alignment vertical="center"/>
      <protection locked="0"/>
    </xf>
    <xf numFmtId="185" fontId="10" fillId="0" borderId="0" xfId="0" applyNumberFormat="1" applyFont="1" applyFill="1" applyAlignment="1" applyProtection="1">
      <alignment vertical="center"/>
      <protection locked="0"/>
    </xf>
    <xf numFmtId="185" fontId="7" fillId="0" borderId="0" xfId="0" applyNumberFormat="1" applyFont="1" applyAlignment="1" applyProtection="1">
      <alignment horizontal="right" vertical="center"/>
      <protection locked="0"/>
    </xf>
    <xf numFmtId="193" fontId="7" fillId="0" borderId="0" xfId="0" applyNumberFormat="1" applyFont="1" applyAlignment="1" applyProtection="1">
      <alignment vertical="center"/>
      <protection locked="0"/>
    </xf>
    <xf numFmtId="193" fontId="4" fillId="0" borderId="0" xfId="0" applyNumberFormat="1" applyFont="1" applyFill="1" applyBorder="1" applyAlignment="1" applyProtection="1">
      <alignment horizontal="right" vertical="center"/>
      <protection/>
    </xf>
    <xf numFmtId="188" fontId="17" fillId="0" borderId="0" xfId="0" applyNumberFormat="1" applyFont="1" applyFill="1" applyBorder="1" applyAlignment="1" applyProtection="1">
      <alignment horizontal="right" vertical="center"/>
      <protection/>
    </xf>
    <xf numFmtId="191" fontId="17" fillId="0" borderId="0" xfId="0" applyNumberFormat="1" applyFont="1" applyFill="1" applyBorder="1" applyAlignment="1" applyProtection="1">
      <alignment horizontal="right" vertical="center"/>
      <protection/>
    </xf>
    <xf numFmtId="193" fontId="4" fillId="0" borderId="0" xfId="0" applyNumberFormat="1" applyFont="1" applyFill="1" applyBorder="1" applyAlignment="1" applyProtection="1">
      <alignment vertical="center"/>
      <protection/>
    </xf>
    <xf numFmtId="188" fontId="4" fillId="0" borderId="0" xfId="0" applyNumberFormat="1" applyFont="1" applyFill="1" applyBorder="1" applyAlignment="1" applyProtection="1">
      <alignment horizontal="right" vertical="center"/>
      <protection/>
    </xf>
    <xf numFmtId="188" fontId="9" fillId="0" borderId="0" xfId="0" applyNumberFormat="1" applyFont="1" applyFill="1" applyBorder="1" applyAlignment="1" applyProtection="1">
      <alignment horizontal="right" vertical="center"/>
      <protection/>
    </xf>
    <xf numFmtId="191" fontId="18" fillId="0" borderId="0" xfId="0" applyNumberFormat="1" applyFont="1" applyFill="1" applyBorder="1" applyAlignment="1" applyProtection="1">
      <alignment horizontal="right" vertical="center"/>
      <protection/>
    </xf>
    <xf numFmtId="0" fontId="4" fillId="0" borderId="0" xfId="0" applyNumberFormat="1" applyFont="1" applyFill="1" applyBorder="1" applyAlignment="1" applyProtection="1">
      <alignment horizontal="center" vertical="center"/>
      <protection/>
    </xf>
    <xf numFmtId="0" fontId="4" fillId="0" borderId="0" xfId="0" applyFont="1" applyFill="1" applyBorder="1" applyAlignment="1" applyProtection="1">
      <alignment horizontal="left" vertical="center"/>
      <protection/>
    </xf>
    <xf numFmtId="190" fontId="4" fillId="0" borderId="0" xfId="0" applyNumberFormat="1" applyFont="1" applyFill="1" applyBorder="1" applyAlignment="1" applyProtection="1">
      <alignment horizontal="center" vertical="center"/>
      <protection/>
    </xf>
    <xf numFmtId="171" fontId="4" fillId="0" borderId="0" xfId="40" applyFont="1" applyFill="1" applyBorder="1" applyAlignment="1" applyProtection="1">
      <alignment vertical="center"/>
      <protection/>
    </xf>
    <xf numFmtId="1" fontId="19" fillId="0" borderId="0" xfId="0" applyNumberFormat="1" applyFont="1" applyFill="1" applyBorder="1" applyAlignment="1" applyProtection="1">
      <alignment horizontal="right" vertical="center"/>
      <protection/>
    </xf>
    <xf numFmtId="0" fontId="16" fillId="0" borderId="0" xfId="0" applyFont="1" applyBorder="1" applyAlignment="1" applyProtection="1">
      <alignment horizontal="center" vertical="center"/>
      <protection/>
    </xf>
    <xf numFmtId="0" fontId="19" fillId="0" borderId="0" xfId="0" applyFont="1" applyAlignment="1" applyProtection="1">
      <alignment horizontal="right" vertical="center"/>
      <protection locked="0"/>
    </xf>
    <xf numFmtId="0" fontId="19" fillId="0" borderId="10" xfId="0" applyFont="1" applyBorder="1" applyAlignment="1" applyProtection="1">
      <alignment horizontal="center" vertical="center"/>
      <protection/>
    </xf>
    <xf numFmtId="0" fontId="19" fillId="0" borderId="0" xfId="0" applyFont="1" applyBorder="1" applyAlignment="1" applyProtection="1">
      <alignment horizontal="right" vertical="center"/>
      <protection locked="0"/>
    </xf>
    <xf numFmtId="0" fontId="7" fillId="0" borderId="0" xfId="0" applyFont="1" applyBorder="1" applyAlignment="1" applyProtection="1">
      <alignment vertical="center"/>
      <protection locked="0"/>
    </xf>
    <xf numFmtId="0" fontId="7" fillId="0" borderId="0" xfId="0" applyFont="1" applyBorder="1" applyAlignment="1" applyProtection="1">
      <alignment horizontal="center" vertical="center"/>
      <protection locked="0"/>
    </xf>
    <xf numFmtId="185" fontId="7" fillId="0" borderId="0" xfId="0" applyNumberFormat="1" applyFont="1" applyBorder="1" applyAlignment="1" applyProtection="1">
      <alignment vertical="center"/>
      <protection locked="0"/>
    </xf>
    <xf numFmtId="185" fontId="10" fillId="0" borderId="0" xfId="0" applyNumberFormat="1" applyFont="1" applyFill="1" applyBorder="1" applyAlignment="1" applyProtection="1">
      <alignment vertical="center"/>
      <protection locked="0"/>
    </xf>
    <xf numFmtId="193" fontId="7" fillId="0" borderId="0" xfId="0" applyNumberFormat="1" applyFont="1" applyBorder="1" applyAlignment="1" applyProtection="1">
      <alignment vertical="center"/>
      <protection locked="0"/>
    </xf>
    <xf numFmtId="0" fontId="5" fillId="0" borderId="0" xfId="0" applyFont="1" applyBorder="1" applyAlignment="1" applyProtection="1">
      <alignment vertical="center"/>
      <protection locked="0"/>
    </xf>
    <xf numFmtId="0" fontId="7" fillId="0" borderId="0" xfId="0" applyFont="1" applyBorder="1" applyAlignment="1" applyProtection="1">
      <alignment horizontal="left" vertical="center"/>
      <protection locked="0"/>
    </xf>
    <xf numFmtId="0" fontId="20" fillId="0" borderId="0" xfId="0" applyFont="1" applyFill="1" applyBorder="1" applyAlignment="1" applyProtection="1">
      <alignment horizontal="right" vertical="center"/>
      <protection/>
    </xf>
    <xf numFmtId="0" fontId="12" fillId="0" borderId="0" xfId="0" applyFont="1" applyFill="1" applyBorder="1" applyAlignment="1" applyProtection="1">
      <alignment horizontal="center" vertical="center"/>
      <protection/>
    </xf>
    <xf numFmtId="3" fontId="12" fillId="0" borderId="0" xfId="0" applyNumberFormat="1" applyFont="1" applyFill="1" applyBorder="1" applyAlignment="1" applyProtection="1">
      <alignment horizontal="center" vertical="center"/>
      <protection/>
    </xf>
    <xf numFmtId="185" fontId="12" fillId="0" borderId="0" xfId="0" applyNumberFormat="1" applyFont="1" applyFill="1" applyBorder="1" applyAlignment="1" applyProtection="1">
      <alignment vertical="center"/>
      <protection/>
    </xf>
    <xf numFmtId="188" fontId="12" fillId="0" borderId="0" xfId="0" applyNumberFormat="1" applyFont="1" applyFill="1" applyBorder="1" applyAlignment="1" applyProtection="1">
      <alignment vertical="center"/>
      <protection/>
    </xf>
    <xf numFmtId="188" fontId="12" fillId="0" borderId="0" xfId="0" applyNumberFormat="1" applyFont="1" applyFill="1" applyBorder="1" applyAlignment="1" applyProtection="1">
      <alignment horizontal="right" vertical="center"/>
      <protection/>
    </xf>
    <xf numFmtId="193" fontId="12" fillId="0" borderId="0" xfId="0" applyNumberFormat="1" applyFont="1" applyFill="1" applyBorder="1" applyAlignment="1" applyProtection="1">
      <alignment vertical="center"/>
      <protection/>
    </xf>
    <xf numFmtId="185" fontId="12" fillId="0" borderId="0" xfId="0" applyNumberFormat="1" applyFont="1" applyFill="1" applyBorder="1" applyAlignment="1" applyProtection="1">
      <alignment horizontal="right" vertical="center"/>
      <protection/>
    </xf>
    <xf numFmtId="192" fontId="12" fillId="0" borderId="0" xfId="62" applyNumberFormat="1" applyFont="1" applyFill="1" applyBorder="1" applyAlignment="1" applyProtection="1">
      <alignment vertical="center"/>
      <protection/>
    </xf>
    <xf numFmtId="188" fontId="12" fillId="0" borderId="0" xfId="0" applyNumberFormat="1" applyFont="1" applyFill="1" applyBorder="1" applyAlignment="1" applyProtection="1">
      <alignment horizontal="center" vertical="center"/>
      <protection/>
    </xf>
    <xf numFmtId="0" fontId="13" fillId="0" borderId="0" xfId="0" applyFont="1" applyFill="1" applyBorder="1" applyAlignment="1" applyProtection="1">
      <alignment vertical="center"/>
      <protection/>
    </xf>
    <xf numFmtId="0" fontId="14" fillId="0" borderId="0" xfId="0" applyFont="1" applyFill="1" applyBorder="1" applyAlignment="1" applyProtection="1">
      <alignment vertical="center"/>
      <protection/>
    </xf>
    <xf numFmtId="0" fontId="10" fillId="0" borderId="0" xfId="0" applyFont="1" applyFill="1" applyBorder="1" applyAlignment="1" applyProtection="1">
      <alignment horizontal="center" vertical="center"/>
      <protection locked="0"/>
    </xf>
    <xf numFmtId="0" fontId="11" fillId="0" borderId="0" xfId="0" applyFont="1" applyFill="1" applyBorder="1" applyAlignment="1" applyProtection="1">
      <alignment horizontal="left" vertical="center"/>
      <protection locked="0"/>
    </xf>
    <xf numFmtId="0" fontId="11" fillId="0" borderId="0" xfId="0" applyFont="1" applyFill="1" applyBorder="1" applyAlignment="1">
      <alignment horizontal="left" vertical="center"/>
    </xf>
    <xf numFmtId="0" fontId="20" fillId="0" borderId="11" xfId="0" applyFont="1" applyBorder="1" applyAlignment="1" applyProtection="1">
      <alignment horizontal="center" vertical="center"/>
      <protection/>
    </xf>
    <xf numFmtId="0" fontId="16" fillId="0" borderId="12" xfId="0" applyFont="1" applyBorder="1" applyAlignment="1" applyProtection="1">
      <alignment horizontal="center" wrapText="1"/>
      <protection/>
    </xf>
    <xf numFmtId="193" fontId="16" fillId="0" borderId="12" xfId="0" applyNumberFormat="1" applyFont="1" applyFill="1" applyBorder="1" applyAlignment="1" applyProtection="1">
      <alignment horizontal="center" wrapText="1"/>
      <protection/>
    </xf>
    <xf numFmtId="188" fontId="16" fillId="0" borderId="12" xfId="0" applyNumberFormat="1" applyFont="1" applyBorder="1" applyAlignment="1" applyProtection="1">
      <alignment horizontal="center" wrapText="1"/>
      <protection/>
    </xf>
    <xf numFmtId="193" fontId="16" fillId="0" borderId="13" xfId="0" applyNumberFormat="1" applyFont="1" applyFill="1" applyBorder="1" applyAlignment="1" applyProtection="1">
      <alignment horizontal="center" wrapText="1"/>
      <protection/>
    </xf>
    <xf numFmtId="0" fontId="21" fillId="0" borderId="0" xfId="0" applyFont="1" applyBorder="1" applyAlignment="1" applyProtection="1">
      <alignment horizontal="center" vertical="center"/>
      <protection/>
    </xf>
    <xf numFmtId="0" fontId="21" fillId="33" borderId="14" xfId="0" applyFont="1" applyFill="1" applyBorder="1" applyAlignment="1" applyProtection="1">
      <alignment horizontal="center" vertical="center"/>
      <protection/>
    </xf>
    <xf numFmtId="191" fontId="16" fillId="0" borderId="12" xfId="0" applyNumberFormat="1" applyFont="1" applyBorder="1" applyAlignment="1" applyProtection="1">
      <alignment horizontal="center" wrapText="1"/>
      <protection/>
    </xf>
    <xf numFmtId="191" fontId="16" fillId="0" borderId="12" xfId="0" applyNumberFormat="1" applyFont="1" applyFill="1" applyBorder="1" applyAlignment="1" applyProtection="1">
      <alignment horizontal="center" wrapText="1"/>
      <protection/>
    </xf>
    <xf numFmtId="188" fontId="16" fillId="0" borderId="12" xfId="0" applyNumberFormat="1" applyFont="1" applyFill="1" applyBorder="1" applyAlignment="1" applyProtection="1">
      <alignment horizontal="center" wrapText="1"/>
      <protection/>
    </xf>
    <xf numFmtId="0" fontId="11" fillId="0" borderId="0" xfId="0" applyFont="1" applyFill="1" applyBorder="1" applyAlignment="1">
      <alignment horizontal="center" vertical="center"/>
    </xf>
    <xf numFmtId="0" fontId="19" fillId="0" borderId="14" xfId="0" applyFont="1" applyFill="1" applyBorder="1" applyAlignment="1" applyProtection="1">
      <alignment horizontal="right" vertical="center"/>
      <protection/>
    </xf>
    <xf numFmtId="0" fontId="19" fillId="0" borderId="15" xfId="0" applyFont="1" applyFill="1" applyBorder="1" applyAlignment="1" applyProtection="1">
      <alignment horizontal="right" vertical="center"/>
      <protection/>
    </xf>
    <xf numFmtId="3" fontId="21" fillId="33" borderId="16" xfId="0" applyNumberFormat="1" applyFont="1" applyFill="1" applyBorder="1" applyAlignment="1" applyProtection="1">
      <alignment horizontal="center" vertical="center"/>
      <protection/>
    </xf>
    <xf numFmtId="0" fontId="21" fillId="33" borderId="16" xfId="0" applyFont="1" applyFill="1" applyBorder="1" applyAlignment="1" applyProtection="1">
      <alignment horizontal="center" vertical="center"/>
      <protection/>
    </xf>
    <xf numFmtId="193" fontId="21" fillId="33" borderId="16" xfId="0" applyNumberFormat="1" applyFont="1" applyFill="1" applyBorder="1" applyAlignment="1" applyProtection="1">
      <alignment horizontal="center" vertical="center"/>
      <protection/>
    </xf>
    <xf numFmtId="192" fontId="21" fillId="33" borderId="16" xfId="62" applyNumberFormat="1" applyFont="1" applyFill="1" applyBorder="1" applyAlignment="1" applyProtection="1">
      <alignment horizontal="center" vertical="center"/>
      <protection/>
    </xf>
    <xf numFmtId="0" fontId="19" fillId="0" borderId="17" xfId="0" applyFont="1" applyFill="1" applyBorder="1" applyAlignment="1" applyProtection="1">
      <alignment horizontal="right" vertical="center"/>
      <protection/>
    </xf>
    <xf numFmtId="185" fontId="21" fillId="33" borderId="16" xfId="0" applyNumberFormat="1" applyFont="1" applyFill="1" applyBorder="1" applyAlignment="1" applyProtection="1">
      <alignment horizontal="center" vertical="center"/>
      <protection/>
    </xf>
    <xf numFmtId="188" fontId="21" fillId="33" borderId="16" xfId="0" applyNumberFormat="1" applyFont="1" applyFill="1" applyBorder="1" applyAlignment="1" applyProtection="1">
      <alignment horizontal="center" vertical="center"/>
      <protection/>
    </xf>
    <xf numFmtId="0" fontId="19" fillId="0" borderId="16" xfId="0" applyFont="1" applyFill="1" applyBorder="1" applyAlignment="1" applyProtection="1">
      <alignment horizontal="right" vertical="center"/>
      <protection/>
    </xf>
    <xf numFmtId="0" fontId="19" fillId="0" borderId="18" xfId="0" applyFont="1" applyFill="1" applyBorder="1" applyAlignment="1" applyProtection="1">
      <alignment horizontal="right" vertical="center"/>
      <protection/>
    </xf>
    <xf numFmtId="3" fontId="24" fillId="33" borderId="16" xfId="0" applyNumberFormat="1" applyFont="1" applyFill="1" applyBorder="1" applyAlignment="1" applyProtection="1">
      <alignment horizontal="center" vertical="center"/>
      <protection/>
    </xf>
    <xf numFmtId="0" fontId="24" fillId="33" borderId="16" xfId="0" applyFont="1" applyFill="1" applyBorder="1" applyAlignment="1" applyProtection="1">
      <alignment horizontal="center" vertical="center"/>
      <protection/>
    </xf>
    <xf numFmtId="191" fontId="24" fillId="33" borderId="16" xfId="0" applyNumberFormat="1" applyFont="1" applyFill="1" applyBorder="1" applyAlignment="1" applyProtection="1">
      <alignment horizontal="center" vertical="center"/>
      <protection/>
    </xf>
    <xf numFmtId="188" fontId="24" fillId="33" borderId="16" xfId="0" applyNumberFormat="1" applyFont="1" applyFill="1" applyBorder="1" applyAlignment="1" applyProtection="1">
      <alignment horizontal="right" vertical="center"/>
      <protection/>
    </xf>
    <xf numFmtId="193" fontId="24" fillId="33" borderId="16" xfId="0" applyNumberFormat="1" applyFont="1" applyFill="1" applyBorder="1" applyAlignment="1" applyProtection="1">
      <alignment horizontal="center" vertical="center"/>
      <protection/>
    </xf>
    <xf numFmtId="192" fontId="24" fillId="33" borderId="16" xfId="62" applyNumberFormat="1" applyFont="1" applyFill="1" applyBorder="1" applyAlignment="1" applyProtection="1">
      <alignment horizontal="center" vertical="center"/>
      <protection/>
    </xf>
    <xf numFmtId="0" fontId="19" fillId="0" borderId="19" xfId="0" applyFont="1" applyFill="1" applyBorder="1" applyAlignment="1" applyProtection="1">
      <alignment horizontal="right" vertical="center"/>
      <protection/>
    </xf>
    <xf numFmtId="190" fontId="26" fillId="0" borderId="14" xfId="0" applyNumberFormat="1" applyFont="1" applyFill="1" applyBorder="1" applyAlignment="1" applyProtection="1">
      <alignment horizontal="center" vertical="center"/>
      <protection locked="0"/>
    </xf>
    <xf numFmtId="14" fontId="26" fillId="0" borderId="14" xfId="0" applyNumberFormat="1" applyFont="1" applyFill="1" applyBorder="1" applyAlignment="1">
      <alignment horizontal="left" vertical="center"/>
    </xf>
    <xf numFmtId="0" fontId="26" fillId="0" borderId="14" xfId="0" applyFont="1" applyFill="1" applyBorder="1" applyAlignment="1">
      <alignment horizontal="center" vertical="center"/>
    </xf>
    <xf numFmtId="185" fontId="26" fillId="0" borderId="14" xfId="40" applyNumberFormat="1" applyFont="1" applyFill="1" applyBorder="1" applyAlignment="1">
      <alignment horizontal="right"/>
    </xf>
    <xf numFmtId="196" fontId="26" fillId="0" borderId="14" xfId="40" applyNumberFormat="1" applyFont="1" applyFill="1" applyBorder="1" applyAlignment="1">
      <alignment horizontal="right"/>
    </xf>
    <xf numFmtId="2" fontId="26" fillId="0" borderId="14" xfId="40" applyNumberFormat="1" applyFont="1" applyFill="1" applyBorder="1" applyAlignment="1">
      <alignment horizontal="right"/>
    </xf>
    <xf numFmtId="192" fontId="26" fillId="0" borderId="14" xfId="62" applyNumberFormat="1" applyFont="1" applyFill="1" applyBorder="1" applyAlignment="1" applyProtection="1">
      <alignment horizontal="right" vertical="center"/>
      <protection/>
    </xf>
    <xf numFmtId="1" fontId="19" fillId="0" borderId="14" xfId="0" applyNumberFormat="1" applyFont="1" applyFill="1" applyBorder="1" applyAlignment="1" applyProtection="1">
      <alignment horizontal="right" vertical="center"/>
      <protection/>
    </xf>
    <xf numFmtId="171" fontId="4" fillId="0" borderId="14" xfId="40" applyFont="1" applyFill="1" applyBorder="1" applyAlignment="1" applyProtection="1">
      <alignment horizontal="left" vertical="center"/>
      <protection/>
    </xf>
    <xf numFmtId="190" fontId="4" fillId="0" borderId="14" xfId="0" applyNumberFormat="1" applyFont="1" applyFill="1" applyBorder="1" applyAlignment="1" applyProtection="1">
      <alignment horizontal="center" vertical="center"/>
      <protection/>
    </xf>
    <xf numFmtId="0" fontId="4" fillId="0" borderId="14" xfId="0" applyFont="1" applyFill="1" applyBorder="1" applyAlignment="1" applyProtection="1">
      <alignment vertical="center"/>
      <protection/>
    </xf>
    <xf numFmtId="0" fontId="4" fillId="0" borderId="14" xfId="0" applyNumberFormat="1" applyFont="1" applyFill="1" applyBorder="1" applyAlignment="1" applyProtection="1">
      <alignment horizontal="center" vertical="center"/>
      <protection/>
    </xf>
    <xf numFmtId="191" fontId="18" fillId="0" borderId="14" xfId="0" applyNumberFormat="1" applyFont="1" applyFill="1" applyBorder="1" applyAlignment="1" applyProtection="1">
      <alignment horizontal="right" vertical="center"/>
      <protection/>
    </xf>
    <xf numFmtId="188" fontId="9" fillId="0" borderId="14" xfId="0" applyNumberFormat="1" applyFont="1" applyFill="1" applyBorder="1" applyAlignment="1" applyProtection="1">
      <alignment horizontal="right" vertical="center"/>
      <protection/>
    </xf>
    <xf numFmtId="191" fontId="4" fillId="0" borderId="14" xfId="0" applyNumberFormat="1" applyFont="1" applyFill="1" applyBorder="1" applyAlignment="1" applyProtection="1">
      <alignment horizontal="right" vertical="center"/>
      <protection/>
    </xf>
    <xf numFmtId="188" fontId="4" fillId="0" borderId="14" xfId="0" applyNumberFormat="1" applyFont="1" applyFill="1" applyBorder="1" applyAlignment="1" applyProtection="1">
      <alignment horizontal="right" vertical="center"/>
      <protection/>
    </xf>
    <xf numFmtId="191" fontId="17" fillId="0" borderId="14" xfId="0" applyNumberFormat="1" applyFont="1" applyFill="1" applyBorder="1" applyAlignment="1" applyProtection="1">
      <alignment horizontal="right" vertical="center"/>
      <protection/>
    </xf>
    <xf numFmtId="188" fontId="17" fillId="0" borderId="14" xfId="0" applyNumberFormat="1" applyFont="1" applyFill="1" applyBorder="1" applyAlignment="1" applyProtection="1">
      <alignment horizontal="right" vertical="center"/>
      <protection/>
    </xf>
    <xf numFmtId="191" fontId="9" fillId="0" borderId="14" xfId="0" applyNumberFormat="1" applyFont="1" applyFill="1" applyBorder="1" applyAlignment="1" applyProtection="1">
      <alignment horizontal="right" vertical="center"/>
      <protection/>
    </xf>
    <xf numFmtId="188" fontId="9" fillId="0" borderId="14" xfId="0" applyNumberFormat="1" applyFont="1" applyFill="1" applyBorder="1" applyAlignment="1" applyProtection="1">
      <alignment horizontal="right" vertical="center"/>
      <protection locked="0"/>
    </xf>
    <xf numFmtId="188" fontId="4" fillId="0" borderId="14" xfId="0" applyNumberFormat="1" applyFont="1" applyFill="1" applyBorder="1" applyAlignment="1" applyProtection="1">
      <alignment horizontal="right" vertical="center"/>
      <protection locked="0"/>
    </xf>
    <xf numFmtId="193" fontId="4" fillId="0" borderId="14" xfId="0" applyNumberFormat="1" applyFont="1" applyFill="1" applyBorder="1" applyAlignment="1" applyProtection="1">
      <alignment vertical="center"/>
      <protection locked="0"/>
    </xf>
    <xf numFmtId="191" fontId="4" fillId="0" borderId="14" xfId="0" applyNumberFormat="1" applyFont="1" applyFill="1" applyBorder="1" applyAlignment="1" applyProtection="1">
      <alignment vertical="center"/>
      <protection locked="0"/>
    </xf>
    <xf numFmtId="0" fontId="4" fillId="0" borderId="14" xfId="0" applyFont="1" applyFill="1" applyBorder="1" applyAlignment="1" applyProtection="1">
      <alignment vertical="center"/>
      <protection locked="0"/>
    </xf>
    <xf numFmtId="0" fontId="6" fillId="0" borderId="14" xfId="0" applyFont="1" applyFill="1" applyBorder="1" applyAlignment="1" applyProtection="1">
      <alignment vertical="center"/>
      <protection locked="0"/>
    </xf>
    <xf numFmtId="0" fontId="16" fillId="0" borderId="14" xfId="0" applyFont="1" applyFill="1" applyBorder="1" applyAlignment="1" applyProtection="1">
      <alignment horizontal="center" vertical="center"/>
      <protection/>
    </xf>
    <xf numFmtId="0" fontId="4" fillId="0" borderId="14" xfId="0" applyFont="1" applyFill="1" applyBorder="1" applyAlignment="1" applyProtection="1">
      <alignment horizontal="center" vertical="center"/>
      <protection/>
    </xf>
    <xf numFmtId="0" fontId="7" fillId="0" borderId="14" xfId="0" applyFont="1" applyFill="1" applyBorder="1" applyAlignment="1" applyProtection="1">
      <alignment vertical="center"/>
      <protection locked="0"/>
    </xf>
    <xf numFmtId="0" fontId="5" fillId="0" borderId="14" xfId="0" applyFont="1" applyFill="1" applyBorder="1" applyAlignment="1" applyProtection="1">
      <alignment vertical="center"/>
      <protection locked="0"/>
    </xf>
    <xf numFmtId="0" fontId="21" fillId="0" borderId="14" xfId="0" applyFont="1" applyFill="1" applyBorder="1" applyAlignment="1" applyProtection="1">
      <alignment horizontal="center" vertical="center"/>
      <protection/>
    </xf>
    <xf numFmtId="0" fontId="20" fillId="0" borderId="14" xfId="0" applyFont="1" applyFill="1" applyBorder="1" applyAlignment="1" applyProtection="1">
      <alignment horizontal="right" vertical="center"/>
      <protection/>
    </xf>
    <xf numFmtId="0" fontId="14" fillId="0" borderId="14" xfId="0" applyFont="1" applyFill="1" applyBorder="1" applyAlignment="1" applyProtection="1">
      <alignment horizontal="left" vertical="center"/>
      <protection/>
    </xf>
    <xf numFmtId="190" fontId="14" fillId="0" borderId="14" xfId="0" applyNumberFormat="1" applyFont="1" applyFill="1" applyBorder="1" applyAlignment="1" applyProtection="1">
      <alignment horizontal="center" vertical="center"/>
      <protection/>
    </xf>
    <xf numFmtId="0" fontId="14" fillId="0" borderId="14" xfId="0" applyFont="1" applyFill="1" applyBorder="1" applyAlignment="1" applyProtection="1">
      <alignment vertical="center"/>
      <protection/>
    </xf>
    <xf numFmtId="0" fontId="14" fillId="0" borderId="14" xfId="0" applyFont="1" applyFill="1" applyBorder="1" applyAlignment="1" applyProtection="1">
      <alignment horizontal="center" vertical="center"/>
      <protection/>
    </xf>
    <xf numFmtId="3" fontId="12" fillId="0" borderId="14" xfId="0" applyNumberFormat="1" applyFont="1" applyFill="1" applyBorder="1" applyAlignment="1" applyProtection="1">
      <alignment horizontal="center" vertical="center"/>
      <protection/>
    </xf>
    <xf numFmtId="0" fontId="12" fillId="0" borderId="14" xfId="0" applyFont="1" applyFill="1" applyBorder="1" applyAlignment="1" applyProtection="1">
      <alignment horizontal="center" vertical="center"/>
      <protection/>
    </xf>
    <xf numFmtId="191" fontId="12" fillId="0" borderId="14" xfId="0" applyNumberFormat="1" applyFont="1" applyFill="1" applyBorder="1" applyAlignment="1" applyProtection="1">
      <alignment vertical="center"/>
      <protection/>
    </xf>
    <xf numFmtId="188" fontId="12" fillId="0" borderId="14" xfId="0" applyNumberFormat="1" applyFont="1" applyFill="1" applyBorder="1" applyAlignment="1" applyProtection="1">
      <alignment horizontal="right" vertical="center"/>
      <protection/>
    </xf>
    <xf numFmtId="193" fontId="12" fillId="0" borderId="14" xfId="0" applyNumberFormat="1" applyFont="1" applyFill="1" applyBorder="1" applyAlignment="1" applyProtection="1">
      <alignment vertical="center"/>
      <protection/>
    </xf>
    <xf numFmtId="191" fontId="12" fillId="0" borderId="14" xfId="0" applyNumberFormat="1" applyFont="1" applyFill="1" applyBorder="1" applyAlignment="1" applyProtection="1">
      <alignment horizontal="right" vertical="center"/>
      <protection/>
    </xf>
    <xf numFmtId="192" fontId="12" fillId="0" borderId="14" xfId="62" applyNumberFormat="1" applyFont="1" applyFill="1" applyBorder="1" applyAlignment="1" applyProtection="1">
      <alignment vertical="center"/>
      <protection/>
    </xf>
    <xf numFmtId="0" fontId="13" fillId="0" borderId="14" xfId="0" applyFont="1" applyFill="1" applyBorder="1" applyAlignment="1" applyProtection="1">
      <alignment vertical="center"/>
      <protection/>
    </xf>
    <xf numFmtId="0" fontId="19" fillId="0" borderId="14" xfId="0" applyFont="1" applyFill="1" applyBorder="1" applyAlignment="1" applyProtection="1">
      <alignment horizontal="right" vertical="center"/>
      <protection locked="0"/>
    </xf>
    <xf numFmtId="0" fontId="7" fillId="0" borderId="14" xfId="0" applyFont="1" applyFill="1" applyBorder="1" applyAlignment="1" applyProtection="1">
      <alignment horizontal="left" vertical="center"/>
      <protection locked="0"/>
    </xf>
    <xf numFmtId="190" fontId="7" fillId="0" borderId="14" xfId="0" applyNumberFormat="1" applyFont="1" applyFill="1" applyBorder="1" applyAlignment="1" applyProtection="1">
      <alignment horizontal="center" vertical="center"/>
      <protection locked="0"/>
    </xf>
    <xf numFmtId="0" fontId="7" fillId="0" borderId="14" xfId="0" applyFont="1" applyFill="1" applyBorder="1" applyAlignment="1" applyProtection="1">
      <alignment horizontal="center" vertical="center"/>
      <protection locked="0"/>
    </xf>
    <xf numFmtId="191" fontId="7" fillId="0" borderId="14" xfId="0" applyNumberFormat="1" applyFont="1" applyFill="1" applyBorder="1" applyAlignment="1" applyProtection="1">
      <alignment vertical="center"/>
      <protection locked="0"/>
    </xf>
    <xf numFmtId="188" fontId="7" fillId="0" borderId="14" xfId="0" applyNumberFormat="1" applyFont="1" applyFill="1" applyBorder="1" applyAlignment="1" applyProtection="1">
      <alignment horizontal="right" vertical="center"/>
      <protection locked="0"/>
    </xf>
    <xf numFmtId="191" fontId="10" fillId="0" borderId="14" xfId="0" applyNumberFormat="1" applyFont="1" applyFill="1" applyBorder="1" applyAlignment="1" applyProtection="1">
      <alignment vertical="center"/>
      <protection locked="0"/>
    </xf>
    <xf numFmtId="188" fontId="10" fillId="0" borderId="14" xfId="0" applyNumberFormat="1" applyFont="1" applyFill="1" applyBorder="1" applyAlignment="1" applyProtection="1">
      <alignment horizontal="right" vertical="center"/>
      <protection locked="0"/>
    </xf>
    <xf numFmtId="193" fontId="7" fillId="0" borderId="14" xfId="0" applyNumberFormat="1" applyFont="1" applyFill="1" applyBorder="1" applyAlignment="1" applyProtection="1">
      <alignment vertical="center"/>
      <protection locked="0"/>
    </xf>
    <xf numFmtId="0" fontId="11" fillId="0" borderId="14" xfId="0" applyFont="1" applyFill="1" applyBorder="1" applyAlignment="1" applyProtection="1">
      <alignment vertical="center"/>
      <protection locked="0"/>
    </xf>
    <xf numFmtId="0" fontId="11" fillId="0" borderId="14" xfId="0" applyFont="1" applyFill="1" applyBorder="1" applyAlignment="1">
      <alignment vertical="center"/>
    </xf>
    <xf numFmtId="0" fontId="11" fillId="0" borderId="14" xfId="0" applyFont="1" applyFill="1" applyBorder="1" applyAlignment="1">
      <alignment horizontal="center" vertical="center"/>
    </xf>
    <xf numFmtId="191" fontId="7" fillId="0" borderId="14" xfId="0" applyNumberFormat="1" applyFont="1" applyFill="1" applyBorder="1" applyAlignment="1" applyProtection="1">
      <alignment horizontal="right" vertical="center"/>
      <protection locked="0"/>
    </xf>
    <xf numFmtId="190" fontId="26" fillId="0" borderId="16" xfId="0" applyNumberFormat="1" applyFont="1" applyFill="1" applyBorder="1" applyAlignment="1" applyProtection="1">
      <alignment horizontal="center" vertical="center"/>
      <protection locked="0"/>
    </xf>
    <xf numFmtId="14" fontId="26" fillId="0" borderId="16" xfId="0" applyNumberFormat="1" applyFont="1" applyFill="1" applyBorder="1" applyAlignment="1">
      <alignment horizontal="left" vertical="center"/>
    </xf>
    <xf numFmtId="0" fontId="26" fillId="0" borderId="16" xfId="0" applyFont="1" applyFill="1" applyBorder="1" applyAlignment="1">
      <alignment horizontal="center" vertical="center"/>
    </xf>
    <xf numFmtId="185" fontId="26" fillId="0" borderId="16" xfId="40" applyNumberFormat="1" applyFont="1" applyFill="1" applyBorder="1" applyAlignment="1">
      <alignment horizontal="right"/>
    </xf>
    <xf numFmtId="196" fontId="26" fillId="0" borderId="16" xfId="40" applyNumberFormat="1" applyFont="1" applyFill="1" applyBorder="1" applyAlignment="1">
      <alignment horizontal="right"/>
    </xf>
    <xf numFmtId="2" fontId="26" fillId="0" borderId="16" xfId="40" applyNumberFormat="1" applyFont="1" applyFill="1" applyBorder="1" applyAlignment="1">
      <alignment horizontal="right"/>
    </xf>
    <xf numFmtId="192" fontId="26" fillId="0" borderId="16" xfId="62" applyNumberFormat="1" applyFont="1" applyFill="1" applyBorder="1" applyAlignment="1" applyProtection="1">
      <alignment horizontal="right" vertical="center"/>
      <protection/>
    </xf>
    <xf numFmtId="190" fontId="26" fillId="0" borderId="20" xfId="0" applyNumberFormat="1" applyFont="1" applyFill="1" applyBorder="1" applyAlignment="1" applyProtection="1">
      <alignment horizontal="center" vertical="center"/>
      <protection locked="0"/>
    </xf>
    <xf numFmtId="14" fontId="26" fillId="0" borderId="20" xfId="0" applyNumberFormat="1" applyFont="1" applyFill="1" applyBorder="1" applyAlignment="1">
      <alignment horizontal="left" vertical="center"/>
    </xf>
    <xf numFmtId="0" fontId="26" fillId="0" borderId="20" xfId="0" applyFont="1" applyFill="1" applyBorder="1" applyAlignment="1">
      <alignment horizontal="center" vertical="center"/>
    </xf>
    <xf numFmtId="185" fontId="26" fillId="0" borderId="20" xfId="40" applyNumberFormat="1" applyFont="1" applyFill="1" applyBorder="1" applyAlignment="1">
      <alignment horizontal="right"/>
    </xf>
    <xf numFmtId="196" fontId="26" fillId="0" borderId="20" xfId="40" applyNumberFormat="1" applyFont="1" applyFill="1" applyBorder="1" applyAlignment="1">
      <alignment horizontal="right"/>
    </xf>
    <xf numFmtId="2" fontId="26" fillId="0" borderId="20" xfId="40" applyNumberFormat="1" applyFont="1" applyFill="1" applyBorder="1" applyAlignment="1">
      <alignment horizontal="right"/>
    </xf>
    <xf numFmtId="192" fontId="26" fillId="0" borderId="20" xfId="62" applyNumberFormat="1" applyFont="1" applyFill="1" applyBorder="1" applyAlignment="1" applyProtection="1">
      <alignment horizontal="right" vertical="center"/>
      <protection/>
    </xf>
    <xf numFmtId="0" fontId="16" fillId="0" borderId="21" xfId="0" applyFont="1" applyFill="1" applyBorder="1" applyAlignment="1" applyProtection="1">
      <alignment horizontal="center" vertical="center"/>
      <protection/>
    </xf>
    <xf numFmtId="0" fontId="5" fillId="0" borderId="21" xfId="0" applyFont="1" applyFill="1" applyBorder="1" applyAlignment="1" applyProtection="1">
      <alignment horizontal="center" vertical="center"/>
      <protection/>
    </xf>
    <xf numFmtId="0" fontId="7" fillId="0" borderId="21" xfId="0" applyFont="1" applyFill="1" applyBorder="1" applyAlignment="1" applyProtection="1">
      <alignment vertical="center"/>
      <protection locked="0"/>
    </xf>
    <xf numFmtId="0" fontId="5" fillId="0" borderId="21" xfId="0" applyFont="1" applyFill="1" applyBorder="1" applyAlignment="1" applyProtection="1">
      <alignment vertical="center"/>
      <protection locked="0"/>
    </xf>
    <xf numFmtId="0" fontId="5" fillId="0" borderId="21" xfId="0" applyFont="1" applyFill="1" applyBorder="1" applyAlignment="1" applyProtection="1">
      <alignment vertical="center" wrapText="1"/>
      <protection locked="0"/>
    </xf>
    <xf numFmtId="0" fontId="26" fillId="0" borderId="22" xfId="0" applyFont="1" applyFill="1" applyBorder="1" applyAlignment="1">
      <alignment horizontal="left" vertical="center"/>
    </xf>
    <xf numFmtId="190" fontId="26" fillId="0" borderId="23" xfId="0" applyNumberFormat="1" applyFont="1" applyFill="1" applyBorder="1" applyAlignment="1" applyProtection="1">
      <alignment horizontal="center" vertical="center"/>
      <protection locked="0"/>
    </xf>
    <xf numFmtId="14" fontId="26" fillId="0" borderId="23" xfId="0" applyNumberFormat="1" applyFont="1" applyFill="1" applyBorder="1" applyAlignment="1">
      <alignment horizontal="left" vertical="center"/>
    </xf>
    <xf numFmtId="0" fontId="26" fillId="0" borderId="23" xfId="0" applyFont="1" applyFill="1" applyBorder="1" applyAlignment="1">
      <alignment horizontal="center" vertical="center"/>
    </xf>
    <xf numFmtId="185" fontId="26" fillId="0" borderId="23" xfId="40" applyNumberFormat="1" applyFont="1" applyFill="1" applyBorder="1" applyAlignment="1">
      <alignment horizontal="right"/>
    </xf>
    <xf numFmtId="196" fontId="26" fillId="0" borderId="23" xfId="40" applyNumberFormat="1" applyFont="1" applyFill="1" applyBorder="1" applyAlignment="1">
      <alignment horizontal="right"/>
    </xf>
    <xf numFmtId="2" fontId="26" fillId="0" borderId="23" xfId="40" applyNumberFormat="1" applyFont="1" applyFill="1" applyBorder="1" applyAlignment="1">
      <alignment horizontal="right"/>
    </xf>
    <xf numFmtId="192" fontId="26" fillId="0" borderId="23" xfId="62" applyNumberFormat="1" applyFont="1" applyFill="1" applyBorder="1" applyAlignment="1" applyProtection="1">
      <alignment horizontal="right" vertical="center"/>
      <protection/>
    </xf>
    <xf numFmtId="2" fontId="26" fillId="0" borderId="24" xfId="40" applyNumberFormat="1" applyFont="1" applyFill="1" applyBorder="1" applyAlignment="1">
      <alignment horizontal="right"/>
    </xf>
    <xf numFmtId="0" fontId="26" fillId="0" borderId="25" xfId="0" applyFont="1" applyFill="1" applyBorder="1" applyAlignment="1">
      <alignment horizontal="left" vertical="center"/>
    </xf>
    <xf numFmtId="2" fontId="26" fillId="0" borderId="26" xfId="40" applyNumberFormat="1" applyFont="1" applyFill="1" applyBorder="1" applyAlignment="1">
      <alignment horizontal="right"/>
    </xf>
    <xf numFmtId="0" fontId="26" fillId="0" borderId="27" xfId="0" applyFont="1" applyFill="1" applyBorder="1" applyAlignment="1">
      <alignment horizontal="left" vertical="center"/>
    </xf>
    <xf numFmtId="2" fontId="26" fillId="0" borderId="28" xfId="40" applyNumberFormat="1" applyFont="1" applyFill="1" applyBorder="1" applyAlignment="1">
      <alignment horizontal="right"/>
    </xf>
    <xf numFmtId="0" fontId="26" fillId="0" borderId="29" xfId="0" applyFont="1" applyFill="1" applyBorder="1" applyAlignment="1">
      <alignment horizontal="left" vertical="center"/>
    </xf>
    <xf numFmtId="2" fontId="26" fillId="0" borderId="30" xfId="40" applyNumberFormat="1" applyFont="1" applyFill="1" applyBorder="1" applyAlignment="1">
      <alignment horizontal="right"/>
    </xf>
    <xf numFmtId="0" fontId="19" fillId="0" borderId="15" xfId="0" applyFont="1" applyFill="1" applyBorder="1" applyAlignment="1" applyProtection="1">
      <alignment horizontal="center" vertical="center"/>
      <protection/>
    </xf>
    <xf numFmtId="0" fontId="20" fillId="0" borderId="15" xfId="0" applyFont="1" applyFill="1" applyBorder="1" applyAlignment="1" applyProtection="1">
      <alignment horizontal="center" vertical="center"/>
      <protection/>
    </xf>
    <xf numFmtId="0" fontId="16" fillId="0" borderId="20" xfId="0" applyFont="1" applyFill="1" applyBorder="1" applyAlignment="1" applyProtection="1">
      <alignment horizontal="center" vertical="center" wrapText="1"/>
      <protection/>
    </xf>
    <xf numFmtId="191" fontId="16" fillId="0" borderId="20" xfId="0" applyNumberFormat="1" applyFont="1" applyFill="1" applyBorder="1" applyAlignment="1" applyProtection="1">
      <alignment horizontal="center" vertical="center" wrapText="1"/>
      <protection/>
    </xf>
    <xf numFmtId="188" fontId="16" fillId="0" borderId="20" xfId="0" applyNumberFormat="1" applyFont="1" applyFill="1" applyBorder="1" applyAlignment="1" applyProtection="1">
      <alignment horizontal="center" vertical="center" wrapText="1"/>
      <protection/>
    </xf>
    <xf numFmtId="193" fontId="16" fillId="0" borderId="20" xfId="0" applyNumberFormat="1" applyFont="1" applyFill="1" applyBorder="1" applyAlignment="1" applyProtection="1">
      <alignment horizontal="center" vertical="center" wrapText="1"/>
      <protection/>
    </xf>
    <xf numFmtId="193" fontId="16" fillId="0" borderId="28" xfId="0" applyNumberFormat="1" applyFont="1" applyFill="1" applyBorder="1" applyAlignment="1" applyProtection="1">
      <alignment horizontal="center" vertical="center" wrapText="1"/>
      <protection/>
    </xf>
    <xf numFmtId="0" fontId="11" fillId="0" borderId="14" xfId="0" applyFont="1" applyFill="1" applyBorder="1" applyAlignment="1" applyProtection="1">
      <alignment horizontal="left" vertical="center"/>
      <protection locked="0"/>
    </xf>
    <xf numFmtId="0" fontId="11" fillId="0" borderId="14" xfId="0" applyFont="1" applyFill="1" applyBorder="1" applyAlignment="1">
      <alignment horizontal="left" vertical="center"/>
    </xf>
    <xf numFmtId="0" fontId="24" fillId="33" borderId="16" xfId="0" applyFont="1" applyFill="1" applyBorder="1" applyAlignment="1">
      <alignment horizontal="center" vertical="center"/>
    </xf>
    <xf numFmtId="0" fontId="25" fillId="33" borderId="16" xfId="0" applyFont="1" applyFill="1" applyBorder="1" applyAlignment="1">
      <alignment horizontal="center" vertical="center"/>
    </xf>
    <xf numFmtId="0" fontId="0" fillId="33" borderId="16" xfId="0" applyFont="1" applyFill="1" applyBorder="1" applyAlignment="1">
      <alignment horizontal="center" vertical="center"/>
    </xf>
    <xf numFmtId="0" fontId="15" fillId="0" borderId="14" xfId="0" applyNumberFormat="1" applyFont="1" applyFill="1" applyBorder="1" applyAlignment="1" applyProtection="1">
      <alignment horizontal="right" vertical="center" wrapText="1"/>
      <protection locked="0"/>
    </xf>
    <xf numFmtId="0" fontId="0" fillId="0" borderId="14" xfId="0" applyFill="1" applyBorder="1" applyAlignment="1">
      <alignment horizontal="right" vertical="center" wrapText="1"/>
    </xf>
    <xf numFmtId="0" fontId="15" fillId="0" borderId="14" xfId="0" applyFont="1" applyFill="1" applyBorder="1" applyAlignment="1">
      <alignment horizontal="right" vertical="center" wrapText="1"/>
    </xf>
    <xf numFmtId="193" fontId="8" fillId="0" borderId="14" xfId="0" applyNumberFormat="1" applyFont="1" applyFill="1" applyBorder="1" applyAlignment="1" applyProtection="1">
      <alignment horizontal="right" vertical="center" wrapText="1"/>
      <protection locked="0"/>
    </xf>
    <xf numFmtId="0" fontId="22" fillId="33" borderId="14" xfId="0" applyFont="1" applyFill="1" applyBorder="1" applyAlignment="1" applyProtection="1">
      <alignment horizontal="center" vertical="center"/>
      <protection/>
    </xf>
    <xf numFmtId="0" fontId="0" fillId="33" borderId="31" xfId="0" applyFill="1" applyBorder="1" applyAlignment="1">
      <alignment/>
    </xf>
    <xf numFmtId="185" fontId="16" fillId="0" borderId="23" xfId="0" applyNumberFormat="1" applyFont="1" applyFill="1" applyBorder="1" applyAlignment="1" applyProtection="1">
      <alignment horizontal="center" vertical="center" wrapText="1"/>
      <protection/>
    </xf>
    <xf numFmtId="0" fontId="16" fillId="0" borderId="23" xfId="0" applyFont="1" applyFill="1" applyBorder="1" applyAlignment="1" applyProtection="1">
      <alignment horizontal="center" vertical="center" wrapText="1"/>
      <protection/>
    </xf>
    <xf numFmtId="0" fontId="16" fillId="0" borderId="20" xfId="0" applyFont="1" applyFill="1" applyBorder="1" applyAlignment="1" applyProtection="1">
      <alignment horizontal="center" vertical="center" wrapText="1"/>
      <protection/>
    </xf>
    <xf numFmtId="193" fontId="16" fillId="0" borderId="23" xfId="0" applyNumberFormat="1" applyFont="1" applyFill="1" applyBorder="1" applyAlignment="1" applyProtection="1">
      <alignment horizontal="center" vertical="center" wrapText="1"/>
      <protection/>
    </xf>
    <xf numFmtId="193" fontId="16" fillId="0" borderId="24" xfId="0" applyNumberFormat="1" applyFont="1" applyFill="1" applyBorder="1" applyAlignment="1" applyProtection="1">
      <alignment horizontal="center" vertical="center" wrapText="1"/>
      <protection/>
    </xf>
    <xf numFmtId="171" fontId="16" fillId="0" borderId="22" xfId="40" applyFont="1" applyFill="1" applyBorder="1" applyAlignment="1" applyProtection="1">
      <alignment horizontal="center" vertical="center"/>
      <protection/>
    </xf>
    <xf numFmtId="171" fontId="16" fillId="0" borderId="27" xfId="40" applyFont="1" applyFill="1" applyBorder="1" applyAlignment="1" applyProtection="1">
      <alignment horizontal="center" vertical="center"/>
      <protection/>
    </xf>
    <xf numFmtId="190" fontId="16" fillId="0" borderId="23" xfId="0" applyNumberFormat="1" applyFont="1" applyFill="1" applyBorder="1" applyAlignment="1" applyProtection="1">
      <alignment horizontal="center" vertical="center" wrapText="1"/>
      <protection/>
    </xf>
    <xf numFmtId="190" fontId="16" fillId="0" borderId="20" xfId="0" applyNumberFormat="1" applyFont="1" applyFill="1" applyBorder="1" applyAlignment="1" applyProtection="1">
      <alignment horizontal="center" vertical="center" wrapText="1"/>
      <protection/>
    </xf>
    <xf numFmtId="0" fontId="16" fillId="0" borderId="20" xfId="0" applyFont="1" applyFill="1" applyBorder="1" applyAlignment="1" applyProtection="1">
      <alignment horizontal="center" vertical="center"/>
      <protection/>
    </xf>
    <xf numFmtId="185" fontId="16" fillId="0" borderId="32" xfId="0" applyNumberFormat="1" applyFont="1" applyFill="1" applyBorder="1" applyAlignment="1" applyProtection="1">
      <alignment horizontal="center" vertical="center" wrapText="1"/>
      <protection/>
    </xf>
    <xf numFmtId="0" fontId="16" fillId="0" borderId="32" xfId="0" applyFont="1" applyFill="1" applyBorder="1" applyAlignment="1" applyProtection="1">
      <alignment horizontal="center" vertical="center" wrapText="1"/>
      <protection/>
    </xf>
    <xf numFmtId="0" fontId="16" fillId="0" borderId="12" xfId="0" applyFont="1" applyFill="1" applyBorder="1" applyAlignment="1" applyProtection="1">
      <alignment horizontal="center" vertical="center"/>
      <protection/>
    </xf>
    <xf numFmtId="0" fontId="16" fillId="0" borderId="12" xfId="0" applyFont="1" applyFill="1" applyBorder="1" applyAlignment="1" applyProtection="1">
      <alignment horizontal="center" vertical="center" wrapText="1"/>
      <protection/>
    </xf>
    <xf numFmtId="0" fontId="23" fillId="33" borderId="0" xfId="0" applyFont="1" applyFill="1" applyBorder="1" applyAlignment="1" applyProtection="1">
      <alignment horizontal="center" vertical="center"/>
      <protection/>
    </xf>
    <xf numFmtId="0" fontId="0" fillId="0" borderId="0" xfId="0" applyAlignment="1">
      <alignment/>
    </xf>
    <xf numFmtId="171" fontId="16" fillId="0" borderId="33" xfId="40" applyFont="1" applyFill="1" applyBorder="1" applyAlignment="1" applyProtection="1">
      <alignment horizontal="center" vertical="center"/>
      <protection/>
    </xf>
    <xf numFmtId="171" fontId="16" fillId="0" borderId="34" xfId="40" applyFont="1" applyFill="1" applyBorder="1" applyAlignment="1" applyProtection="1">
      <alignment horizontal="center" vertical="center"/>
      <protection/>
    </xf>
    <xf numFmtId="190" fontId="16" fillId="0" borderId="32" xfId="0" applyNumberFormat="1" applyFont="1" applyFill="1" applyBorder="1" applyAlignment="1" applyProtection="1">
      <alignment horizontal="center" vertical="center" wrapText="1"/>
      <protection/>
    </xf>
    <xf numFmtId="190" fontId="16" fillId="0" borderId="12" xfId="0" applyNumberFormat="1" applyFont="1" applyFill="1" applyBorder="1" applyAlignment="1" applyProtection="1">
      <alignment horizontal="center" vertical="center" wrapText="1"/>
      <protection/>
    </xf>
    <xf numFmtId="0" fontId="21" fillId="33" borderId="16" xfId="0" applyFont="1" applyFill="1" applyBorder="1" applyAlignment="1">
      <alignment horizontal="center" vertical="center"/>
    </xf>
    <xf numFmtId="0" fontId="21" fillId="33" borderId="16" xfId="0" applyFont="1" applyFill="1" applyBorder="1" applyAlignment="1">
      <alignment horizontal="right" vertical="center"/>
    </xf>
    <xf numFmtId="193" fontId="16" fillId="0" borderId="32" xfId="0" applyNumberFormat="1" applyFont="1" applyFill="1" applyBorder="1" applyAlignment="1" applyProtection="1">
      <alignment horizontal="center" vertical="center" wrapText="1"/>
      <protection/>
    </xf>
    <xf numFmtId="193" fontId="16" fillId="0" borderId="35" xfId="0" applyNumberFormat="1" applyFont="1" applyFill="1" applyBorder="1" applyAlignment="1" applyProtection="1">
      <alignment horizontal="center" vertical="center" wrapText="1"/>
      <protection/>
    </xf>
    <xf numFmtId="0" fontId="15" fillId="0" borderId="0" xfId="0" applyFont="1" applyAlignment="1">
      <alignment horizontal="right" vertical="center" wrapText="1"/>
    </xf>
    <xf numFmtId="0" fontId="0" fillId="0" borderId="0" xfId="0" applyAlignment="1">
      <alignment horizontal="right" vertical="center" wrapText="1"/>
    </xf>
    <xf numFmtId="0" fontId="11" fillId="0" borderId="0" xfId="0" applyFont="1" applyFill="1" applyBorder="1" applyAlignment="1" applyProtection="1">
      <alignment horizontal="left" vertical="center"/>
      <protection locked="0"/>
    </xf>
    <xf numFmtId="0" fontId="11" fillId="0" borderId="0" xfId="0" applyFont="1" applyFill="1" applyBorder="1" applyAlignment="1">
      <alignment horizontal="left" vertical="center"/>
    </xf>
    <xf numFmtId="193" fontId="8" fillId="0" borderId="0" xfId="0" applyNumberFormat="1" applyFont="1" applyBorder="1" applyAlignment="1" applyProtection="1">
      <alignment horizontal="right" vertical="center" wrapText="1"/>
      <protection locked="0"/>
    </xf>
    <xf numFmtId="0" fontId="15" fillId="0" borderId="0" xfId="0" applyNumberFormat="1" applyFont="1" applyFill="1" applyBorder="1" applyAlignment="1" applyProtection="1">
      <alignment horizontal="right" vertical="center" wrapText="1"/>
      <protection locked="0"/>
    </xf>
  </cellXfs>
  <cellStyles count="49">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Çıkış" xfId="42"/>
    <cellStyle name="Giriş" xfId="43"/>
    <cellStyle name="Hesaplama" xfId="44"/>
    <cellStyle name="İşaretli Hücre" xfId="45"/>
    <cellStyle name="İyi" xfId="46"/>
    <cellStyle name="Followed Hyperlink" xfId="47"/>
    <cellStyle name="Hyperlink" xfId="48"/>
    <cellStyle name="Kötü" xfId="49"/>
    <cellStyle name="Not" xfId="50"/>
    <cellStyle name="Nötr" xfId="51"/>
    <cellStyle name="Currency" xfId="52"/>
    <cellStyle name="Currency [0]" xfId="53"/>
    <cellStyle name="Toplam" xfId="54"/>
    <cellStyle name="Uyarı Metni" xfId="55"/>
    <cellStyle name="Vurgu1" xfId="56"/>
    <cellStyle name="Vurgu2" xfId="57"/>
    <cellStyle name="Vurgu3" xfId="58"/>
    <cellStyle name="Vurgu4" xfId="59"/>
    <cellStyle name="Vurgu5" xfId="60"/>
    <cellStyle name="Vurgu6" xfId="61"/>
    <cellStyle name="Percen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23</xdr:col>
      <xdr:colOff>0</xdr:colOff>
      <xdr:row>0</xdr:row>
      <xdr:rowOff>0</xdr:rowOff>
    </xdr:to>
    <xdr:sp>
      <xdr:nvSpPr>
        <xdr:cNvPr id="1" name="Text Box 1"/>
        <xdr:cNvSpPr txBox="1">
          <a:spLocks noChangeArrowheads="1"/>
        </xdr:cNvSpPr>
      </xdr:nvSpPr>
      <xdr:spPr>
        <a:xfrm>
          <a:off x="0" y="0"/>
          <a:ext cx="18087975" cy="0"/>
        </a:xfrm>
        <a:prstGeom prst="rect">
          <a:avLst/>
        </a:prstGeom>
        <a:solidFill>
          <a:srgbClr val="003366"/>
        </a:solidFill>
        <a:ln w="38100" cmpd="dbl">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19</xdr:col>
      <xdr:colOff>133350</xdr:colOff>
      <xdr:row>0</xdr:row>
      <xdr:rowOff>0</xdr:rowOff>
    </xdr:from>
    <xdr:to>
      <xdr:col>22</xdr:col>
      <xdr:colOff>466725</xdr:colOff>
      <xdr:row>0</xdr:row>
      <xdr:rowOff>0</xdr:rowOff>
    </xdr:to>
    <xdr:sp fLocksText="0">
      <xdr:nvSpPr>
        <xdr:cNvPr id="2" name="Text Box 2"/>
        <xdr:cNvSpPr txBox="1">
          <a:spLocks noChangeArrowheads="1"/>
        </xdr:cNvSpPr>
      </xdr:nvSpPr>
      <xdr:spPr>
        <a:xfrm>
          <a:off x="15087600" y="0"/>
          <a:ext cx="2990850" cy="0"/>
        </a:xfrm>
        <a:prstGeom prst="rect">
          <a:avLst/>
        </a:prstGeom>
        <a:solidFill>
          <a:srgbClr val="003366"/>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19050</xdr:colOff>
      <xdr:row>0</xdr:row>
      <xdr:rowOff>38100</xdr:rowOff>
    </xdr:from>
    <xdr:to>
      <xdr:col>23</xdr:col>
      <xdr:colOff>0</xdr:colOff>
      <xdr:row>0</xdr:row>
      <xdr:rowOff>1133475</xdr:rowOff>
    </xdr:to>
    <xdr:sp>
      <xdr:nvSpPr>
        <xdr:cNvPr id="3" name="Text Box 5"/>
        <xdr:cNvSpPr txBox="1">
          <a:spLocks noChangeArrowheads="1"/>
        </xdr:cNvSpPr>
      </xdr:nvSpPr>
      <xdr:spPr>
        <a:xfrm>
          <a:off x="19050" y="38100"/>
          <a:ext cx="18068925" cy="1095375"/>
        </a:xfrm>
        <a:prstGeom prst="rect">
          <a:avLst/>
        </a:prstGeom>
        <a:solidFill>
          <a:srgbClr val="993366"/>
        </a:solidFill>
        <a:ln w="38100" cmpd="dbl">
          <a:noFill/>
        </a:ln>
      </xdr:spPr>
      <xdr:txBody>
        <a:bodyPr vertOverflow="clip" wrap="square" lIns="82296" tIns="64008" rIns="82296" bIns="64008" anchor="ctr"/>
        <a:p>
          <a:pPr algn="ctr">
            <a:defRPr/>
          </a:pPr>
          <a:r>
            <a:rPr lang="en-US" cap="none" sz="4000" b="0" i="0" u="none" baseline="0">
              <a:solidFill>
                <a:srgbClr val="FFFFFF"/>
              </a:solidFill>
              <a:latin typeface="Impact"/>
              <a:ea typeface="Impact"/>
              <a:cs typeface="Impact"/>
            </a:rPr>
            <a:t>TÜRK</a:t>
          </a:r>
          <a:r>
            <a:rPr lang="en-US" cap="none" sz="4000" b="0" i="0" u="none" baseline="0">
              <a:solidFill>
                <a:srgbClr val="FFFFFF"/>
              </a:solidFill>
              <a:latin typeface="Arial"/>
              <a:ea typeface="Arial"/>
              <a:cs typeface="Arial"/>
            </a:rPr>
            <a:t>İ</a:t>
          </a:r>
          <a:r>
            <a:rPr lang="en-US" cap="none" sz="4000" b="0" i="0" u="none" baseline="0">
              <a:solidFill>
                <a:srgbClr val="FFFFFF"/>
              </a:solidFill>
              <a:latin typeface="Impact"/>
              <a:ea typeface="Impact"/>
              <a:cs typeface="Impact"/>
            </a:rPr>
            <a:t>YE'S WEEKEND MARKET DATA    </a:t>
          </a:r>
          <a:r>
            <a:rPr lang="en-US" cap="none" sz="2600" b="0" i="0" u="none" baseline="0">
              <a:solidFill>
                <a:srgbClr val="FFFFFF"/>
              </a:solidFill>
              <a:latin typeface="Impact"/>
              <a:ea typeface="Impact"/>
              <a:cs typeface="Impact"/>
            </a:rPr>
            <a:t>
</a:t>
          </a:r>
          <a:r>
            <a:rPr lang="en-US" cap="none" sz="2600" b="0" i="0" u="none" baseline="0">
              <a:solidFill>
                <a:srgbClr val="FFFFFF"/>
              </a:solidFill>
              <a:latin typeface="Impact"/>
              <a:ea typeface="Impact"/>
              <a:cs typeface="Impact"/>
            </a:rPr>
            <a:t>WEEKEND BOX OFFICE &amp; ADMISSION REPORT</a:t>
          </a:r>
        </a:p>
      </xdr:txBody>
    </xdr:sp>
    <xdr:clientData/>
  </xdr:twoCellAnchor>
  <xdr:twoCellAnchor>
    <xdr:from>
      <xdr:col>18</xdr:col>
      <xdr:colOff>695325</xdr:colOff>
      <xdr:row>0</xdr:row>
      <xdr:rowOff>390525</xdr:rowOff>
    </xdr:from>
    <xdr:to>
      <xdr:col>22</xdr:col>
      <xdr:colOff>323850</xdr:colOff>
      <xdr:row>0</xdr:row>
      <xdr:rowOff>1076325</xdr:rowOff>
    </xdr:to>
    <xdr:sp fLocksText="0">
      <xdr:nvSpPr>
        <xdr:cNvPr id="4" name="Text Box 6"/>
        <xdr:cNvSpPr txBox="1">
          <a:spLocks noChangeArrowheads="1"/>
        </xdr:cNvSpPr>
      </xdr:nvSpPr>
      <xdr:spPr>
        <a:xfrm>
          <a:off x="14773275" y="390525"/>
          <a:ext cx="3162300" cy="685800"/>
        </a:xfrm>
        <a:prstGeom prst="rect">
          <a:avLst/>
        </a:prstGeom>
        <a:solidFill>
          <a:srgbClr val="993366"/>
        </a:solidFill>
        <a:ln w="9525" cmpd="sng">
          <a:noFill/>
        </a:ln>
      </xdr:spPr>
      <xdr:txBody>
        <a:bodyPr vertOverflow="clip" wrap="square" lIns="0" tIns="41148" rIns="45720" bIns="0"/>
        <a:p>
          <a:pPr algn="r">
            <a:defRPr/>
          </a:pPr>
          <a:r>
            <a:rPr lang="en-US" cap="none" sz="2000" b="0" i="0" u="none" baseline="0">
              <a:solidFill>
                <a:srgbClr val="FFFFFF"/>
              </a:solidFill>
              <a:latin typeface="Impact"/>
              <a:ea typeface="Impact"/>
              <a:cs typeface="Impact"/>
            </a:rPr>
            <a:t>WEEKEND: 19
</a:t>
          </a:r>
          <a:r>
            <a:rPr lang="en-US" cap="none" sz="2000" b="0" i="0" u="none" baseline="0">
              <a:solidFill>
                <a:srgbClr val="FFFFFF"/>
              </a:solidFill>
              <a:latin typeface="Impact"/>
              <a:ea typeface="Impact"/>
              <a:cs typeface="Impact"/>
            </a:rPr>
            <a:t>09-11 MAY'</a:t>
          </a:r>
          <a:r>
            <a:rPr lang="en-US" cap="none" sz="1600" b="0" i="0" u="none" baseline="0">
              <a:solidFill>
                <a:srgbClr val="FFFFFF"/>
              </a:solidFill>
              <a:latin typeface="Impact"/>
              <a:ea typeface="Impact"/>
              <a:cs typeface="Impact"/>
            </a:rPr>
            <a:t> 2008
</a:t>
          </a:r>
          <a:r>
            <a:rPr lang="en-US" cap="none" sz="1600" b="0" i="0" u="none" baseline="0">
              <a:solidFill>
                <a:srgbClr val="FFFFFF"/>
              </a:solidFill>
              <a:latin typeface="Impact"/>
              <a:ea typeface="Impact"/>
              <a:cs typeface="Impact"/>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24</xdr:col>
      <xdr:colOff>0</xdr:colOff>
      <xdr:row>0</xdr:row>
      <xdr:rowOff>0</xdr:rowOff>
    </xdr:to>
    <xdr:sp>
      <xdr:nvSpPr>
        <xdr:cNvPr id="1" name="Text Box 1"/>
        <xdr:cNvSpPr txBox="1">
          <a:spLocks noChangeArrowheads="1"/>
        </xdr:cNvSpPr>
      </xdr:nvSpPr>
      <xdr:spPr>
        <a:xfrm>
          <a:off x="0" y="0"/>
          <a:ext cx="12353925" cy="0"/>
        </a:xfrm>
        <a:prstGeom prst="rect">
          <a:avLst/>
        </a:prstGeom>
        <a:solidFill>
          <a:srgbClr val="003366"/>
        </a:solidFill>
        <a:ln w="38100" cmpd="dbl">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20</xdr:col>
      <xdr:colOff>133350</xdr:colOff>
      <xdr:row>0</xdr:row>
      <xdr:rowOff>0</xdr:rowOff>
    </xdr:from>
    <xdr:to>
      <xdr:col>23</xdr:col>
      <xdr:colOff>476250</xdr:colOff>
      <xdr:row>0</xdr:row>
      <xdr:rowOff>0</xdr:rowOff>
    </xdr:to>
    <xdr:sp fLocksText="0">
      <xdr:nvSpPr>
        <xdr:cNvPr id="2" name="Text Box 2"/>
        <xdr:cNvSpPr txBox="1">
          <a:spLocks noChangeArrowheads="1"/>
        </xdr:cNvSpPr>
      </xdr:nvSpPr>
      <xdr:spPr>
        <a:xfrm>
          <a:off x="7439025" y="0"/>
          <a:ext cx="2733675" cy="0"/>
        </a:xfrm>
        <a:prstGeom prst="rect">
          <a:avLst/>
        </a:prstGeom>
        <a:solidFill>
          <a:srgbClr val="003366"/>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23</xdr:col>
      <xdr:colOff>0</xdr:colOff>
      <xdr:row>0</xdr:row>
      <xdr:rowOff>0</xdr:rowOff>
    </xdr:to>
    <xdr:sp>
      <xdr:nvSpPr>
        <xdr:cNvPr id="3" name="Text Box 4"/>
        <xdr:cNvSpPr txBox="1">
          <a:spLocks noChangeArrowheads="1"/>
        </xdr:cNvSpPr>
      </xdr:nvSpPr>
      <xdr:spPr>
        <a:xfrm>
          <a:off x="0" y="0"/>
          <a:ext cx="9696450" cy="0"/>
        </a:xfrm>
        <a:prstGeom prst="rect">
          <a:avLst/>
        </a:prstGeom>
        <a:solidFill>
          <a:srgbClr val="003366"/>
        </a:solidFill>
        <a:ln w="38100" cmpd="dbl">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19</xdr:col>
      <xdr:colOff>133350</xdr:colOff>
      <xdr:row>0</xdr:row>
      <xdr:rowOff>0</xdr:rowOff>
    </xdr:from>
    <xdr:to>
      <xdr:col>22</xdr:col>
      <xdr:colOff>466725</xdr:colOff>
      <xdr:row>0</xdr:row>
      <xdr:rowOff>0</xdr:rowOff>
    </xdr:to>
    <xdr:sp fLocksText="0">
      <xdr:nvSpPr>
        <xdr:cNvPr id="4" name="Text Box 5"/>
        <xdr:cNvSpPr txBox="1">
          <a:spLocks noChangeArrowheads="1"/>
        </xdr:cNvSpPr>
      </xdr:nvSpPr>
      <xdr:spPr>
        <a:xfrm>
          <a:off x="7305675" y="0"/>
          <a:ext cx="2352675" cy="0"/>
        </a:xfrm>
        <a:prstGeom prst="rect">
          <a:avLst/>
        </a:prstGeom>
        <a:solidFill>
          <a:srgbClr val="003366"/>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19050</xdr:colOff>
      <xdr:row>0</xdr:row>
      <xdr:rowOff>38100</xdr:rowOff>
    </xdr:from>
    <xdr:to>
      <xdr:col>23</xdr:col>
      <xdr:colOff>9525</xdr:colOff>
      <xdr:row>0</xdr:row>
      <xdr:rowOff>981075</xdr:rowOff>
    </xdr:to>
    <xdr:sp>
      <xdr:nvSpPr>
        <xdr:cNvPr id="5" name="Text Box 6"/>
        <xdr:cNvSpPr txBox="1">
          <a:spLocks noChangeArrowheads="1"/>
        </xdr:cNvSpPr>
      </xdr:nvSpPr>
      <xdr:spPr>
        <a:xfrm>
          <a:off x="19050" y="38100"/>
          <a:ext cx="9686925" cy="942975"/>
        </a:xfrm>
        <a:prstGeom prst="rect">
          <a:avLst/>
        </a:prstGeom>
        <a:solidFill>
          <a:srgbClr val="003366"/>
        </a:solidFill>
        <a:ln w="38100" cmpd="dbl">
          <a:noFill/>
        </a:ln>
      </xdr:spPr>
      <xdr:txBody>
        <a:bodyPr vertOverflow="clip" wrap="square" lIns="64008" tIns="45720" rIns="64008" bIns="45720" anchor="ctr"/>
        <a:p>
          <a:pPr algn="ctr">
            <a:defRPr/>
          </a:pPr>
          <a:r>
            <a:rPr lang="en-US" cap="none" sz="3000" b="0" i="0" u="none" baseline="0">
              <a:solidFill>
                <a:srgbClr val="FFFFFF"/>
              </a:solidFill>
              <a:latin typeface="Impact"/>
              <a:ea typeface="Impact"/>
              <a:cs typeface="Impact"/>
            </a:rPr>
            <a:t>TÜRK</a:t>
          </a:r>
          <a:r>
            <a:rPr lang="en-US" cap="none" sz="3000" b="0" i="0" u="none" baseline="0">
              <a:solidFill>
                <a:srgbClr val="FFFFFF"/>
              </a:solidFill>
              <a:latin typeface="Arial"/>
              <a:ea typeface="Arial"/>
              <a:cs typeface="Arial"/>
            </a:rPr>
            <a:t>İ</a:t>
          </a:r>
          <a:r>
            <a:rPr lang="en-US" cap="none" sz="3000" b="0" i="0" u="none" baseline="0">
              <a:solidFill>
                <a:srgbClr val="FFFFFF"/>
              </a:solidFill>
              <a:latin typeface="Impact"/>
              <a:ea typeface="Impact"/>
              <a:cs typeface="Impact"/>
            </a:rPr>
            <a:t>YE'S WEEKLY MARKET DATA</a:t>
          </a:r>
          <a:r>
            <a:rPr lang="en-US" cap="none" sz="4000" b="0" i="0" u="none" baseline="0">
              <a:solidFill>
                <a:srgbClr val="FFFFFF"/>
              </a:solidFill>
              <a:latin typeface="Impact"/>
              <a:ea typeface="Impact"/>
              <a:cs typeface="Impact"/>
            </a:rPr>
            <a:t>    </a:t>
          </a:r>
          <a:r>
            <a:rPr lang="en-US" cap="none" sz="2600" b="0" i="0" u="none" baseline="0">
              <a:solidFill>
                <a:srgbClr val="FFFFFF"/>
              </a:solidFill>
              <a:latin typeface="Impact"/>
              <a:ea typeface="Impact"/>
              <a:cs typeface="Impact"/>
            </a:rPr>
            <a:t>
</a:t>
          </a:r>
          <a:r>
            <a:rPr lang="en-US" cap="none" sz="1400" b="0" i="0" u="none" baseline="0">
              <a:solidFill>
                <a:srgbClr val="FFFFFF"/>
              </a:solidFill>
              <a:latin typeface="Impact"/>
              <a:ea typeface="Impact"/>
              <a:cs typeface="Impact"/>
            </a:rPr>
            <a:t>WEEKLY BOX OFFICE &amp; ADMISSION REPORT</a:t>
          </a:r>
        </a:p>
      </xdr:txBody>
    </xdr:sp>
    <xdr:clientData/>
  </xdr:twoCellAnchor>
  <xdr:twoCellAnchor>
    <xdr:from>
      <xdr:col>20</xdr:col>
      <xdr:colOff>342900</xdr:colOff>
      <xdr:row>0</xdr:row>
      <xdr:rowOff>409575</xdr:rowOff>
    </xdr:from>
    <xdr:to>
      <xdr:col>22</xdr:col>
      <xdr:colOff>390525</xdr:colOff>
      <xdr:row>0</xdr:row>
      <xdr:rowOff>904875</xdr:rowOff>
    </xdr:to>
    <xdr:sp fLocksText="0">
      <xdr:nvSpPr>
        <xdr:cNvPr id="6" name="Text Box 7"/>
        <xdr:cNvSpPr txBox="1">
          <a:spLocks noChangeArrowheads="1"/>
        </xdr:cNvSpPr>
      </xdr:nvSpPr>
      <xdr:spPr>
        <a:xfrm>
          <a:off x="7648575" y="409575"/>
          <a:ext cx="1933575" cy="495300"/>
        </a:xfrm>
        <a:prstGeom prst="rect">
          <a:avLst/>
        </a:prstGeom>
        <a:solidFill>
          <a:srgbClr val="003366"/>
        </a:solidFill>
        <a:ln w="9525" cmpd="sng">
          <a:noFill/>
        </a:ln>
      </xdr:spPr>
      <xdr:txBody>
        <a:bodyPr vertOverflow="clip" wrap="square" lIns="0" tIns="27432" rIns="36576" bIns="0"/>
        <a:p>
          <a:pPr algn="r">
            <a:defRPr/>
          </a:pPr>
          <a:r>
            <a:rPr lang="en-US" cap="none" sz="1200" b="0" i="0" u="none" baseline="0">
              <a:solidFill>
                <a:srgbClr val="FFFFFF"/>
              </a:solidFill>
              <a:latin typeface="Impact"/>
              <a:ea typeface="Impact"/>
              <a:cs typeface="Impact"/>
            </a:rPr>
            <a:t>WEEKEND: 40
</a:t>
          </a:r>
          <a:r>
            <a:rPr lang="en-US" cap="none" sz="1200" b="0" i="0" u="none" baseline="0">
              <a:solidFill>
                <a:srgbClr val="FFFFFF"/>
              </a:solidFill>
              <a:latin typeface="Impact"/>
              <a:ea typeface="Impact"/>
              <a:cs typeface="Impact"/>
            </a:rPr>
            <a:t>29 SEP' -  01 OCT' 2006</a:t>
          </a:r>
        </a:p>
      </xdr:txBody>
    </xdr:sp>
    <xdr:clientData/>
  </xdr:twoCellAnchor>
  <xdr:twoCellAnchor>
    <xdr:from>
      <xdr:col>0</xdr:col>
      <xdr:colOff>0</xdr:colOff>
      <xdr:row>0</xdr:row>
      <xdr:rowOff>0</xdr:rowOff>
    </xdr:from>
    <xdr:to>
      <xdr:col>23</xdr:col>
      <xdr:colOff>0</xdr:colOff>
      <xdr:row>0</xdr:row>
      <xdr:rowOff>0</xdr:rowOff>
    </xdr:to>
    <xdr:sp>
      <xdr:nvSpPr>
        <xdr:cNvPr id="7" name="Text Box 8"/>
        <xdr:cNvSpPr txBox="1">
          <a:spLocks noChangeArrowheads="1"/>
        </xdr:cNvSpPr>
      </xdr:nvSpPr>
      <xdr:spPr>
        <a:xfrm>
          <a:off x="0" y="0"/>
          <a:ext cx="9696450" cy="0"/>
        </a:xfrm>
        <a:prstGeom prst="rect">
          <a:avLst/>
        </a:prstGeom>
        <a:solidFill>
          <a:srgbClr val="003366"/>
        </a:solidFill>
        <a:ln w="38100" cmpd="dbl">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19</xdr:col>
      <xdr:colOff>133350</xdr:colOff>
      <xdr:row>0</xdr:row>
      <xdr:rowOff>0</xdr:rowOff>
    </xdr:from>
    <xdr:to>
      <xdr:col>22</xdr:col>
      <xdr:colOff>466725</xdr:colOff>
      <xdr:row>0</xdr:row>
      <xdr:rowOff>0</xdr:rowOff>
    </xdr:to>
    <xdr:sp fLocksText="0">
      <xdr:nvSpPr>
        <xdr:cNvPr id="8" name="Text Box 9"/>
        <xdr:cNvSpPr txBox="1">
          <a:spLocks noChangeArrowheads="1"/>
        </xdr:cNvSpPr>
      </xdr:nvSpPr>
      <xdr:spPr>
        <a:xfrm>
          <a:off x="7305675" y="0"/>
          <a:ext cx="2352675" cy="0"/>
        </a:xfrm>
        <a:prstGeom prst="rect">
          <a:avLst/>
        </a:prstGeom>
        <a:solidFill>
          <a:srgbClr val="003366"/>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19050</xdr:colOff>
      <xdr:row>0</xdr:row>
      <xdr:rowOff>38100</xdr:rowOff>
    </xdr:from>
    <xdr:to>
      <xdr:col>23</xdr:col>
      <xdr:colOff>9525</xdr:colOff>
      <xdr:row>0</xdr:row>
      <xdr:rowOff>1076325</xdr:rowOff>
    </xdr:to>
    <xdr:sp>
      <xdr:nvSpPr>
        <xdr:cNvPr id="9" name="Text Box 10"/>
        <xdr:cNvSpPr txBox="1">
          <a:spLocks noChangeArrowheads="1"/>
        </xdr:cNvSpPr>
      </xdr:nvSpPr>
      <xdr:spPr>
        <a:xfrm>
          <a:off x="19050" y="38100"/>
          <a:ext cx="9686925" cy="1038225"/>
        </a:xfrm>
        <a:prstGeom prst="rect">
          <a:avLst/>
        </a:prstGeom>
        <a:solidFill>
          <a:srgbClr val="993366"/>
        </a:solidFill>
        <a:ln w="38100" cmpd="dbl">
          <a:noFill/>
        </a:ln>
      </xdr:spPr>
      <xdr:txBody>
        <a:bodyPr vertOverflow="clip" wrap="square" lIns="73152" tIns="64008" rIns="73152" bIns="64008" anchor="ctr"/>
        <a:p>
          <a:pPr algn="ctr">
            <a:defRPr/>
          </a:pPr>
          <a:r>
            <a:rPr lang="en-US" cap="none" sz="3500" b="0" i="0" u="none" baseline="0">
              <a:solidFill>
                <a:srgbClr val="FFFFFF"/>
              </a:solidFill>
              <a:latin typeface="Impact"/>
              <a:ea typeface="Impact"/>
              <a:cs typeface="Impact"/>
            </a:rPr>
            <a:t>TÜRK</a:t>
          </a:r>
          <a:r>
            <a:rPr lang="en-US" cap="none" sz="3500" b="0" i="0" u="none" baseline="0">
              <a:solidFill>
                <a:srgbClr val="FFFFFF"/>
              </a:solidFill>
              <a:latin typeface="Arial"/>
              <a:ea typeface="Arial"/>
              <a:cs typeface="Arial"/>
            </a:rPr>
            <a:t>İ</a:t>
          </a:r>
          <a:r>
            <a:rPr lang="en-US" cap="none" sz="3500" b="0" i="0" u="none" baseline="0">
              <a:solidFill>
                <a:srgbClr val="FFFFFF"/>
              </a:solidFill>
              <a:latin typeface="Impact"/>
              <a:ea typeface="Impact"/>
              <a:cs typeface="Impact"/>
            </a:rPr>
            <a:t>YE'S WEEKEND MARKET DATA </a:t>
          </a:r>
          <a:r>
            <a:rPr lang="en-US" cap="none" sz="4000" b="0" i="0" u="none" baseline="0">
              <a:solidFill>
                <a:srgbClr val="FFFFFF"/>
              </a:solidFill>
              <a:latin typeface="Impact"/>
              <a:ea typeface="Impact"/>
              <a:cs typeface="Impact"/>
            </a:rPr>
            <a:t>  </a:t>
          </a:r>
          <a:r>
            <a:rPr lang="en-US" cap="none" sz="2600" b="0" i="0" u="none" baseline="0">
              <a:solidFill>
                <a:srgbClr val="FFFFFF"/>
              </a:solidFill>
              <a:latin typeface="Impact"/>
              <a:ea typeface="Impact"/>
              <a:cs typeface="Impact"/>
            </a:rPr>
            <a:t>
</a:t>
          </a:r>
          <a:r>
            <a:rPr lang="en-US" cap="none" sz="2600" b="0" i="0" u="none" baseline="0">
              <a:solidFill>
                <a:srgbClr val="FFFFFF"/>
              </a:solidFill>
              <a:latin typeface="Impact"/>
              <a:ea typeface="Impact"/>
              <a:cs typeface="Impact"/>
            </a:rPr>
            <a:t>WEEKEND BOX OFFICE &amp; ADMISSION REPORT</a:t>
          </a:r>
        </a:p>
      </xdr:txBody>
    </xdr:sp>
    <xdr:clientData/>
  </xdr:twoCellAnchor>
  <xdr:twoCellAnchor>
    <xdr:from>
      <xdr:col>20</xdr:col>
      <xdr:colOff>390525</xdr:colOff>
      <xdr:row>0</xdr:row>
      <xdr:rowOff>390525</xdr:rowOff>
    </xdr:from>
    <xdr:to>
      <xdr:col>22</xdr:col>
      <xdr:colOff>409575</xdr:colOff>
      <xdr:row>0</xdr:row>
      <xdr:rowOff>1038225</xdr:rowOff>
    </xdr:to>
    <xdr:sp fLocksText="0">
      <xdr:nvSpPr>
        <xdr:cNvPr id="10" name="Text Box 11"/>
        <xdr:cNvSpPr txBox="1">
          <a:spLocks noChangeArrowheads="1"/>
        </xdr:cNvSpPr>
      </xdr:nvSpPr>
      <xdr:spPr>
        <a:xfrm>
          <a:off x="7696200" y="390525"/>
          <a:ext cx="1905000" cy="647700"/>
        </a:xfrm>
        <a:prstGeom prst="rect">
          <a:avLst/>
        </a:prstGeom>
        <a:noFill/>
        <a:ln w="9525" cmpd="sng">
          <a:noFill/>
        </a:ln>
      </xdr:spPr>
      <xdr:txBody>
        <a:bodyPr vertOverflow="clip" wrap="square" lIns="0" tIns="27432" rIns="36576" bIns="0"/>
        <a:p>
          <a:pPr algn="r">
            <a:defRPr/>
          </a:pPr>
          <a:r>
            <a:rPr lang="en-US" cap="none" sz="1200" b="0" i="0" u="none" baseline="0">
              <a:solidFill>
                <a:srgbClr val="FFFFFF"/>
              </a:solidFill>
              <a:latin typeface="Impact"/>
              <a:ea typeface="Impact"/>
              <a:cs typeface="Impact"/>
            </a:rPr>
            <a:t>
</a:t>
          </a:r>
          <a:r>
            <a:rPr lang="en-US" cap="none" sz="1200" b="0" i="0" u="none" baseline="0">
              <a:solidFill>
                <a:srgbClr val="FFFFFF"/>
              </a:solidFill>
              <a:latin typeface="Impact"/>
              <a:ea typeface="Impact"/>
              <a:cs typeface="Impact"/>
            </a:rPr>
            <a:t>WEEKEND: 19
</a:t>
          </a:r>
          <a:r>
            <a:rPr lang="en-US" cap="none" sz="1200" b="0" i="0" u="none" baseline="0">
              <a:solidFill>
                <a:srgbClr val="FFFFFF"/>
              </a:solidFill>
              <a:latin typeface="Impact"/>
              <a:ea typeface="Impact"/>
              <a:cs typeface="Impact"/>
            </a:rPr>
            <a:t>09-11 MAY'  2008</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AB118"/>
  <sheetViews>
    <sheetView tabSelected="1" zoomScale="60" zoomScaleNormal="60" zoomScalePageLayoutView="0" workbookViewId="0" topLeftCell="A1">
      <selection activeCell="B3" sqref="B3:B4"/>
    </sheetView>
  </sheetViews>
  <sheetFormatPr defaultColWidth="39.8515625" defaultRowHeight="12.75"/>
  <cols>
    <col min="1" max="1" width="4.28125" style="127" bestFit="1" customWidth="1"/>
    <col min="2" max="2" width="30.421875" style="128" customWidth="1"/>
    <col min="3" max="3" width="11.00390625" style="129" bestFit="1" customWidth="1"/>
    <col min="4" max="4" width="12.00390625" style="111" customWidth="1"/>
    <col min="5" max="5" width="12.57421875" style="111" customWidth="1"/>
    <col min="6" max="6" width="8.00390625" style="130" bestFit="1" customWidth="1"/>
    <col min="7" max="7" width="9.7109375" style="130" bestFit="1" customWidth="1"/>
    <col min="8" max="8" width="9.28125" style="130" customWidth="1"/>
    <col min="9" max="9" width="13.00390625" style="131" bestFit="1" customWidth="1"/>
    <col min="10" max="10" width="9.7109375" style="132" bestFit="1" customWidth="1"/>
    <col min="11" max="11" width="13.421875" style="131" bestFit="1" customWidth="1"/>
    <col min="12" max="12" width="10.00390625" style="132" bestFit="1" customWidth="1"/>
    <col min="13" max="13" width="13.421875" style="131" bestFit="1" customWidth="1"/>
    <col min="14" max="14" width="10.00390625" style="132" bestFit="1" customWidth="1"/>
    <col min="15" max="15" width="15.8515625" style="133" bestFit="1" customWidth="1"/>
    <col min="16" max="16" width="10.00390625" style="134" bestFit="1" customWidth="1"/>
    <col min="17" max="17" width="9.7109375" style="132" customWidth="1"/>
    <col min="18" max="18" width="8.7109375" style="135" bestFit="1" customWidth="1"/>
    <col min="19" max="19" width="13.140625" style="139" bestFit="1" customWidth="1"/>
    <col min="20" max="20" width="9.28125" style="111" bestFit="1" customWidth="1"/>
    <col min="21" max="21" width="17.140625" style="131" bestFit="1" customWidth="1"/>
    <col min="22" max="22" width="13.421875" style="132" bestFit="1" customWidth="1"/>
    <col min="23" max="23" width="7.140625" style="135" customWidth="1"/>
    <col min="24" max="24" width="39.8515625" style="112" customWidth="1"/>
    <col min="25" max="27" width="39.8515625" style="111" customWidth="1"/>
    <col min="28" max="28" width="2.00390625" style="111" bestFit="1" customWidth="1"/>
    <col min="29" max="16384" width="39.8515625" style="111" customWidth="1"/>
  </cols>
  <sheetData>
    <row r="1" spans="1:23" s="107" customFormat="1" ht="99" customHeight="1">
      <c r="A1" s="91"/>
      <c r="B1" s="92"/>
      <c r="C1" s="93"/>
      <c r="D1" s="94"/>
      <c r="E1" s="94"/>
      <c r="F1" s="95"/>
      <c r="G1" s="95"/>
      <c r="H1" s="95"/>
      <c r="I1" s="96"/>
      <c r="J1" s="97"/>
      <c r="K1" s="98"/>
      <c r="L1" s="99"/>
      <c r="M1" s="100"/>
      <c r="N1" s="101"/>
      <c r="O1" s="102"/>
      <c r="P1" s="103"/>
      <c r="Q1" s="104"/>
      <c r="R1" s="105"/>
      <c r="S1" s="106"/>
      <c r="U1" s="106"/>
      <c r="V1" s="104"/>
      <c r="W1" s="105"/>
    </row>
    <row r="2" spans="1:23" s="108" customFormat="1" ht="27.75" thickBot="1">
      <c r="A2" s="190" t="s">
        <v>110</v>
      </c>
      <c r="B2" s="191"/>
      <c r="C2" s="191"/>
      <c r="D2" s="191"/>
      <c r="E2" s="191"/>
      <c r="F2" s="191"/>
      <c r="G2" s="191"/>
      <c r="H2" s="191"/>
      <c r="I2" s="191"/>
      <c r="J2" s="191"/>
      <c r="K2" s="191"/>
      <c r="L2" s="191"/>
      <c r="M2" s="191"/>
      <c r="N2" s="191"/>
      <c r="O2" s="191"/>
      <c r="P2" s="191"/>
      <c r="Q2" s="191"/>
      <c r="R2" s="191"/>
      <c r="S2" s="191"/>
      <c r="T2" s="191"/>
      <c r="U2" s="191"/>
      <c r="V2" s="191"/>
      <c r="W2" s="191"/>
    </row>
    <row r="3" spans="1:24" s="109" customFormat="1" ht="20.25" customHeight="1">
      <c r="A3" s="174"/>
      <c r="B3" s="197" t="s">
        <v>128</v>
      </c>
      <c r="C3" s="199" t="s">
        <v>66</v>
      </c>
      <c r="D3" s="193" t="s">
        <v>57</v>
      </c>
      <c r="E3" s="193" t="s">
        <v>11</v>
      </c>
      <c r="F3" s="193" t="s">
        <v>67</v>
      </c>
      <c r="G3" s="193" t="s">
        <v>68</v>
      </c>
      <c r="H3" s="193" t="s">
        <v>69</v>
      </c>
      <c r="I3" s="192" t="s">
        <v>58</v>
      </c>
      <c r="J3" s="192"/>
      <c r="K3" s="192" t="s">
        <v>59</v>
      </c>
      <c r="L3" s="192"/>
      <c r="M3" s="192" t="s">
        <v>60</v>
      </c>
      <c r="N3" s="192"/>
      <c r="O3" s="195" t="s">
        <v>70</v>
      </c>
      <c r="P3" s="195"/>
      <c r="Q3" s="195"/>
      <c r="R3" s="195"/>
      <c r="S3" s="192" t="s">
        <v>56</v>
      </c>
      <c r="T3" s="192"/>
      <c r="U3" s="195" t="s">
        <v>129</v>
      </c>
      <c r="V3" s="195"/>
      <c r="W3" s="196"/>
      <c r="X3" s="154"/>
    </row>
    <row r="4" spans="1:24" s="109" customFormat="1" ht="52.5" customHeight="1" thickBot="1">
      <c r="A4" s="175"/>
      <c r="B4" s="198"/>
      <c r="C4" s="200"/>
      <c r="D4" s="201"/>
      <c r="E4" s="201"/>
      <c r="F4" s="194"/>
      <c r="G4" s="194"/>
      <c r="H4" s="194"/>
      <c r="I4" s="177" t="s">
        <v>65</v>
      </c>
      <c r="J4" s="178" t="s">
        <v>62</v>
      </c>
      <c r="K4" s="177" t="s">
        <v>65</v>
      </c>
      <c r="L4" s="178" t="s">
        <v>62</v>
      </c>
      <c r="M4" s="177" t="s">
        <v>65</v>
      </c>
      <c r="N4" s="178" t="s">
        <v>62</v>
      </c>
      <c r="O4" s="177" t="s">
        <v>65</v>
      </c>
      <c r="P4" s="178" t="s">
        <v>62</v>
      </c>
      <c r="Q4" s="178" t="s">
        <v>130</v>
      </c>
      <c r="R4" s="179" t="s">
        <v>131</v>
      </c>
      <c r="S4" s="177" t="s">
        <v>65</v>
      </c>
      <c r="T4" s="176" t="s">
        <v>61</v>
      </c>
      <c r="U4" s="177" t="s">
        <v>65</v>
      </c>
      <c r="V4" s="178" t="s">
        <v>62</v>
      </c>
      <c r="W4" s="180" t="s">
        <v>131</v>
      </c>
      <c r="X4" s="154"/>
    </row>
    <row r="5" spans="1:24" s="109" customFormat="1" ht="15">
      <c r="A5" s="67">
        <v>1</v>
      </c>
      <c r="B5" s="159" t="s">
        <v>149</v>
      </c>
      <c r="C5" s="160">
        <v>39577</v>
      </c>
      <c r="D5" s="161" t="s">
        <v>15</v>
      </c>
      <c r="E5" s="161" t="s">
        <v>15</v>
      </c>
      <c r="F5" s="162">
        <v>85</v>
      </c>
      <c r="G5" s="162">
        <v>90</v>
      </c>
      <c r="H5" s="162">
        <v>1</v>
      </c>
      <c r="I5" s="163">
        <v>107905</v>
      </c>
      <c r="J5" s="164">
        <v>11604</v>
      </c>
      <c r="K5" s="163">
        <v>163101</v>
      </c>
      <c r="L5" s="164">
        <v>17333</v>
      </c>
      <c r="M5" s="163">
        <v>196173</v>
      </c>
      <c r="N5" s="164">
        <v>20775</v>
      </c>
      <c r="O5" s="163">
        <f>+I5+K5+M5</f>
        <v>467179</v>
      </c>
      <c r="P5" s="164">
        <f>+J5+L5+N5</f>
        <v>49712</v>
      </c>
      <c r="Q5" s="164">
        <f aca="true" t="shared" si="0" ref="Q5:Q36">IF(O5&lt;&gt;0,P5/G5,"")</f>
        <v>552.3555555555556</v>
      </c>
      <c r="R5" s="165">
        <f aca="true" t="shared" si="1" ref="R5:R36">IF(O5&lt;&gt;0,O5/P5,"")</f>
        <v>9.397710814290312</v>
      </c>
      <c r="S5" s="163"/>
      <c r="T5" s="166">
        <f aca="true" t="shared" si="2" ref="T5:T36">IF(S5&lt;&gt;0,-(S5-O5)/S5,"")</f>
      </c>
      <c r="U5" s="163">
        <v>467178</v>
      </c>
      <c r="V5" s="164">
        <v>49712</v>
      </c>
      <c r="W5" s="167">
        <f aca="true" t="shared" si="3" ref="W5:W36">U5/V5</f>
        <v>9.397690698422917</v>
      </c>
      <c r="X5" s="154"/>
    </row>
    <row r="6" spans="1:24" s="109" customFormat="1" ht="15">
      <c r="A6" s="67">
        <v>2</v>
      </c>
      <c r="B6" s="168" t="s">
        <v>133</v>
      </c>
      <c r="C6" s="84">
        <v>39570</v>
      </c>
      <c r="D6" s="85" t="s">
        <v>24</v>
      </c>
      <c r="E6" s="85" t="s">
        <v>25</v>
      </c>
      <c r="F6" s="86">
        <v>140</v>
      </c>
      <c r="G6" s="86">
        <v>140</v>
      </c>
      <c r="H6" s="86">
        <v>2</v>
      </c>
      <c r="I6" s="87">
        <v>65968</v>
      </c>
      <c r="J6" s="88">
        <v>7049</v>
      </c>
      <c r="K6" s="87">
        <v>121377</v>
      </c>
      <c r="L6" s="88">
        <v>13542</v>
      </c>
      <c r="M6" s="87">
        <v>106688</v>
      </c>
      <c r="N6" s="88">
        <v>11853</v>
      </c>
      <c r="O6" s="87">
        <f>+M6+K6+I6</f>
        <v>294033</v>
      </c>
      <c r="P6" s="88">
        <f>+N6+L6+J6</f>
        <v>32444</v>
      </c>
      <c r="Q6" s="88">
        <f t="shared" si="0"/>
        <v>231.74285714285713</v>
      </c>
      <c r="R6" s="89">
        <f t="shared" si="1"/>
        <v>9.062785106645297</v>
      </c>
      <c r="S6" s="87">
        <v>692263</v>
      </c>
      <c r="T6" s="90">
        <f t="shared" si="2"/>
        <v>-0.5752582472268487</v>
      </c>
      <c r="U6" s="87">
        <v>294033</v>
      </c>
      <c r="V6" s="88">
        <v>155661</v>
      </c>
      <c r="W6" s="169">
        <f t="shared" si="3"/>
        <v>1.8889317170004047</v>
      </c>
      <c r="X6" s="154"/>
    </row>
    <row r="7" spans="1:24" s="110" customFormat="1" ht="18.75" thickBot="1">
      <c r="A7" s="83">
        <v>3</v>
      </c>
      <c r="B7" s="170" t="s">
        <v>150</v>
      </c>
      <c r="C7" s="147">
        <v>39577</v>
      </c>
      <c r="D7" s="148" t="s">
        <v>72</v>
      </c>
      <c r="E7" s="148" t="s">
        <v>30</v>
      </c>
      <c r="F7" s="149">
        <v>50</v>
      </c>
      <c r="G7" s="149">
        <v>50</v>
      </c>
      <c r="H7" s="149">
        <v>1</v>
      </c>
      <c r="I7" s="150">
        <v>55461</v>
      </c>
      <c r="J7" s="151">
        <v>4925</v>
      </c>
      <c r="K7" s="150">
        <v>72877.5</v>
      </c>
      <c r="L7" s="151">
        <v>6637</v>
      </c>
      <c r="M7" s="150">
        <v>71927.5</v>
      </c>
      <c r="N7" s="151">
        <v>6474</v>
      </c>
      <c r="O7" s="150">
        <f>I7+K7+M7</f>
        <v>200266</v>
      </c>
      <c r="P7" s="151">
        <f>J7+L7+N7</f>
        <v>18036</v>
      </c>
      <c r="Q7" s="151">
        <f t="shared" si="0"/>
        <v>360.72</v>
      </c>
      <c r="R7" s="152">
        <f t="shared" si="1"/>
        <v>11.103681525837214</v>
      </c>
      <c r="S7" s="150"/>
      <c r="T7" s="153">
        <f t="shared" si="2"/>
      </c>
      <c r="U7" s="150">
        <v>200266</v>
      </c>
      <c r="V7" s="151">
        <v>18036</v>
      </c>
      <c r="W7" s="171">
        <f t="shared" si="3"/>
        <v>11.103681525837214</v>
      </c>
      <c r="X7" s="155"/>
    </row>
    <row r="8" spans="1:24" s="110" customFormat="1" ht="18">
      <c r="A8" s="72">
        <v>4</v>
      </c>
      <c r="B8" s="172" t="s">
        <v>134</v>
      </c>
      <c r="C8" s="140">
        <v>39570</v>
      </c>
      <c r="D8" s="141" t="s">
        <v>63</v>
      </c>
      <c r="E8" s="141" t="s">
        <v>64</v>
      </c>
      <c r="F8" s="142">
        <v>66</v>
      </c>
      <c r="G8" s="142">
        <v>65</v>
      </c>
      <c r="H8" s="142">
        <v>2</v>
      </c>
      <c r="I8" s="143">
        <v>23404</v>
      </c>
      <c r="J8" s="144">
        <v>2191</v>
      </c>
      <c r="K8" s="143">
        <v>31793</v>
      </c>
      <c r="L8" s="144">
        <v>3092</v>
      </c>
      <c r="M8" s="143">
        <v>30127</v>
      </c>
      <c r="N8" s="144">
        <v>2914</v>
      </c>
      <c r="O8" s="143">
        <f>+I8+K8+M8</f>
        <v>85324</v>
      </c>
      <c r="P8" s="144">
        <f>+J8+L8+N8</f>
        <v>8197</v>
      </c>
      <c r="Q8" s="144">
        <f t="shared" si="0"/>
        <v>126.1076923076923</v>
      </c>
      <c r="R8" s="145">
        <f t="shared" si="1"/>
        <v>10.409174088081006</v>
      </c>
      <c r="S8" s="143">
        <v>236508</v>
      </c>
      <c r="T8" s="146">
        <f t="shared" si="2"/>
        <v>-0.6392341908096132</v>
      </c>
      <c r="U8" s="143">
        <v>444682</v>
      </c>
      <c r="V8" s="144">
        <v>45708</v>
      </c>
      <c r="W8" s="173">
        <f t="shared" si="3"/>
        <v>9.728756454012427</v>
      </c>
      <c r="X8" s="155"/>
    </row>
    <row r="9" spans="1:24" s="110" customFormat="1" ht="18">
      <c r="A9" s="67">
        <v>5</v>
      </c>
      <c r="B9" s="168" t="s">
        <v>151</v>
      </c>
      <c r="C9" s="84">
        <v>39577</v>
      </c>
      <c r="D9" s="85" t="s">
        <v>24</v>
      </c>
      <c r="E9" s="85" t="s">
        <v>29</v>
      </c>
      <c r="F9" s="86">
        <v>45</v>
      </c>
      <c r="G9" s="86">
        <v>46</v>
      </c>
      <c r="H9" s="86">
        <v>1</v>
      </c>
      <c r="I9" s="87">
        <v>14782</v>
      </c>
      <c r="J9" s="88">
        <v>1493</v>
      </c>
      <c r="K9" s="87">
        <v>23011</v>
      </c>
      <c r="L9" s="88">
        <v>2363</v>
      </c>
      <c r="M9" s="87">
        <v>24127</v>
      </c>
      <c r="N9" s="88">
        <v>2429</v>
      </c>
      <c r="O9" s="87">
        <f>+M9+K9+I9</f>
        <v>61920</v>
      </c>
      <c r="P9" s="88">
        <f>+N9+L9+J9</f>
        <v>6285</v>
      </c>
      <c r="Q9" s="88">
        <f t="shared" si="0"/>
        <v>136.6304347826087</v>
      </c>
      <c r="R9" s="89">
        <f t="shared" si="1"/>
        <v>9.852028639618139</v>
      </c>
      <c r="S9" s="87"/>
      <c r="T9" s="90">
        <f t="shared" si="2"/>
      </c>
      <c r="U9" s="87">
        <v>61920</v>
      </c>
      <c r="V9" s="88">
        <v>6285</v>
      </c>
      <c r="W9" s="169">
        <f t="shared" si="3"/>
        <v>9.852028639618139</v>
      </c>
      <c r="X9" s="155"/>
    </row>
    <row r="10" spans="1:25" ht="18">
      <c r="A10" s="67">
        <v>6</v>
      </c>
      <c r="B10" s="168" t="s">
        <v>20</v>
      </c>
      <c r="C10" s="84">
        <v>39500</v>
      </c>
      <c r="D10" s="85" t="s">
        <v>72</v>
      </c>
      <c r="E10" s="85" t="s">
        <v>120</v>
      </c>
      <c r="F10" s="86">
        <v>230</v>
      </c>
      <c r="G10" s="86">
        <v>85</v>
      </c>
      <c r="H10" s="86">
        <v>12</v>
      </c>
      <c r="I10" s="87">
        <v>12521</v>
      </c>
      <c r="J10" s="88">
        <v>4719</v>
      </c>
      <c r="K10" s="87">
        <v>20872.5</v>
      </c>
      <c r="L10" s="88">
        <v>7792</v>
      </c>
      <c r="M10" s="87">
        <v>24615</v>
      </c>
      <c r="N10" s="88">
        <v>9149</v>
      </c>
      <c r="O10" s="87">
        <f>I10+K10+M10</f>
        <v>58008.5</v>
      </c>
      <c r="P10" s="88">
        <f>J10+L10+N10</f>
        <v>21660</v>
      </c>
      <c r="Q10" s="88">
        <f t="shared" si="0"/>
        <v>254.8235294117647</v>
      </c>
      <c r="R10" s="89">
        <f t="shared" si="1"/>
        <v>2.6781394275161587</v>
      </c>
      <c r="S10" s="87">
        <v>97309</v>
      </c>
      <c r="T10" s="90">
        <f t="shared" si="2"/>
        <v>-0.4038732285811179</v>
      </c>
      <c r="U10" s="87">
        <v>30015430</v>
      </c>
      <c r="V10" s="88">
        <v>4248198</v>
      </c>
      <c r="W10" s="169">
        <f t="shared" si="3"/>
        <v>7.065449868391257</v>
      </c>
      <c r="X10" s="156"/>
      <c r="Y10" s="112"/>
    </row>
    <row r="11" spans="1:24" s="107" customFormat="1" ht="18">
      <c r="A11" s="72">
        <v>7</v>
      </c>
      <c r="B11" s="168" t="s">
        <v>1</v>
      </c>
      <c r="C11" s="84">
        <v>39532</v>
      </c>
      <c r="D11" s="85" t="s">
        <v>63</v>
      </c>
      <c r="E11" s="85" t="s">
        <v>64</v>
      </c>
      <c r="F11" s="86">
        <v>65</v>
      </c>
      <c r="G11" s="86">
        <v>61</v>
      </c>
      <c r="H11" s="86">
        <v>3</v>
      </c>
      <c r="I11" s="87">
        <v>9822</v>
      </c>
      <c r="J11" s="88">
        <v>1399</v>
      </c>
      <c r="K11" s="87">
        <v>17233</v>
      </c>
      <c r="L11" s="88">
        <v>2397</v>
      </c>
      <c r="M11" s="87">
        <v>18378</v>
      </c>
      <c r="N11" s="88">
        <v>2483</v>
      </c>
      <c r="O11" s="87">
        <f>+I11+K11+M11</f>
        <v>45433</v>
      </c>
      <c r="P11" s="88">
        <f>+J11+L11+N11</f>
        <v>6279</v>
      </c>
      <c r="Q11" s="88">
        <f t="shared" si="0"/>
        <v>102.93442622950819</v>
      </c>
      <c r="R11" s="89">
        <f t="shared" si="1"/>
        <v>7.235706322662844</v>
      </c>
      <c r="S11" s="87">
        <v>108087</v>
      </c>
      <c r="T11" s="90">
        <f t="shared" si="2"/>
        <v>-0.5796626791381018</v>
      </c>
      <c r="U11" s="87">
        <v>545450</v>
      </c>
      <c r="V11" s="88">
        <v>67030</v>
      </c>
      <c r="W11" s="169">
        <f t="shared" si="3"/>
        <v>8.137401163658064</v>
      </c>
      <c r="X11" s="157"/>
    </row>
    <row r="12" spans="1:24" s="107" customFormat="1" ht="18">
      <c r="A12" s="67">
        <v>8</v>
      </c>
      <c r="B12" s="168" t="s">
        <v>92</v>
      </c>
      <c r="C12" s="84">
        <v>39556</v>
      </c>
      <c r="D12" s="85" t="s">
        <v>72</v>
      </c>
      <c r="E12" s="85" t="s">
        <v>30</v>
      </c>
      <c r="F12" s="86">
        <v>104</v>
      </c>
      <c r="G12" s="86">
        <v>102</v>
      </c>
      <c r="H12" s="86">
        <v>4</v>
      </c>
      <c r="I12" s="87">
        <v>6985</v>
      </c>
      <c r="J12" s="88">
        <v>1175</v>
      </c>
      <c r="K12" s="87">
        <v>20220.5</v>
      </c>
      <c r="L12" s="88">
        <v>2854</v>
      </c>
      <c r="M12" s="87">
        <v>16301.5</v>
      </c>
      <c r="N12" s="88">
        <v>2372</v>
      </c>
      <c r="O12" s="87">
        <f>I12+K12+M12</f>
        <v>43507</v>
      </c>
      <c r="P12" s="88">
        <f>J12+L12+N12</f>
        <v>6401</v>
      </c>
      <c r="Q12" s="88">
        <f t="shared" si="0"/>
        <v>62.754901960784316</v>
      </c>
      <c r="R12" s="89">
        <f t="shared" si="1"/>
        <v>6.796906733322919</v>
      </c>
      <c r="S12" s="87">
        <v>94990</v>
      </c>
      <c r="T12" s="90">
        <f t="shared" si="2"/>
        <v>-0.5419833666701758</v>
      </c>
      <c r="U12" s="87">
        <v>998232.5</v>
      </c>
      <c r="V12" s="88">
        <v>128771</v>
      </c>
      <c r="W12" s="169">
        <f t="shared" si="3"/>
        <v>7.751997732408695</v>
      </c>
      <c r="X12" s="158"/>
    </row>
    <row r="13" spans="1:24" s="107" customFormat="1" ht="18">
      <c r="A13" s="67">
        <v>9</v>
      </c>
      <c r="B13" s="168" t="s">
        <v>152</v>
      </c>
      <c r="C13" s="84">
        <v>39577</v>
      </c>
      <c r="D13" s="85" t="s">
        <v>75</v>
      </c>
      <c r="E13" s="85" t="s">
        <v>153</v>
      </c>
      <c r="F13" s="86">
        <v>11</v>
      </c>
      <c r="G13" s="86">
        <v>11</v>
      </c>
      <c r="H13" s="86">
        <v>1</v>
      </c>
      <c r="I13" s="87">
        <v>10450</v>
      </c>
      <c r="J13" s="88">
        <v>1004</v>
      </c>
      <c r="K13" s="87">
        <v>14521</v>
      </c>
      <c r="L13" s="88">
        <v>1323</v>
      </c>
      <c r="M13" s="87">
        <v>12905</v>
      </c>
      <c r="N13" s="88">
        <v>1197</v>
      </c>
      <c r="O13" s="87">
        <f>SUM(I13+K13+M13)</f>
        <v>37876</v>
      </c>
      <c r="P13" s="88">
        <f>SUM(J13+L13+N13)</f>
        <v>3524</v>
      </c>
      <c r="Q13" s="88">
        <f t="shared" si="0"/>
        <v>320.3636363636364</v>
      </c>
      <c r="R13" s="89">
        <f t="shared" si="1"/>
        <v>10.748013620885358</v>
      </c>
      <c r="S13" s="87"/>
      <c r="T13" s="90">
        <f t="shared" si="2"/>
      </c>
      <c r="U13" s="87">
        <f>O13</f>
        <v>37876</v>
      </c>
      <c r="V13" s="88">
        <f>P13</f>
        <v>3524</v>
      </c>
      <c r="W13" s="169">
        <f t="shared" si="3"/>
        <v>10.748013620885358</v>
      </c>
      <c r="X13" s="158"/>
    </row>
    <row r="14" spans="1:24" s="107" customFormat="1" ht="18">
      <c r="A14" s="72">
        <v>10</v>
      </c>
      <c r="B14" s="168" t="s">
        <v>154</v>
      </c>
      <c r="C14" s="84">
        <v>39577</v>
      </c>
      <c r="D14" s="85" t="s">
        <v>140</v>
      </c>
      <c r="E14" s="85" t="s">
        <v>43</v>
      </c>
      <c r="F14" s="86">
        <v>26</v>
      </c>
      <c r="G14" s="86">
        <v>26</v>
      </c>
      <c r="H14" s="86">
        <v>1</v>
      </c>
      <c r="I14" s="87">
        <v>8428</v>
      </c>
      <c r="J14" s="88">
        <v>750</v>
      </c>
      <c r="K14" s="87">
        <v>13293.5</v>
      </c>
      <c r="L14" s="88">
        <v>1180</v>
      </c>
      <c r="M14" s="87">
        <v>12899.5</v>
      </c>
      <c r="N14" s="88">
        <v>1119</v>
      </c>
      <c r="O14" s="87">
        <v>34621</v>
      </c>
      <c r="P14" s="88">
        <v>3049</v>
      </c>
      <c r="Q14" s="88">
        <f t="shared" si="0"/>
        <v>117.26923076923077</v>
      </c>
      <c r="R14" s="89">
        <f t="shared" si="1"/>
        <v>11.354870449327649</v>
      </c>
      <c r="S14" s="87"/>
      <c r="T14" s="90">
        <f t="shared" si="2"/>
      </c>
      <c r="U14" s="87">
        <v>34621</v>
      </c>
      <c r="V14" s="88">
        <v>3049</v>
      </c>
      <c r="W14" s="169">
        <f t="shared" si="3"/>
        <v>11.354870449327649</v>
      </c>
      <c r="X14" s="158"/>
    </row>
    <row r="15" spans="1:24" s="107" customFormat="1" ht="18">
      <c r="A15" s="67">
        <v>11</v>
      </c>
      <c r="B15" s="168" t="s">
        <v>135</v>
      </c>
      <c r="C15" s="84">
        <v>39570</v>
      </c>
      <c r="D15" s="85" t="s">
        <v>55</v>
      </c>
      <c r="E15" s="85" t="s">
        <v>71</v>
      </c>
      <c r="F15" s="86">
        <v>20</v>
      </c>
      <c r="G15" s="86">
        <v>20</v>
      </c>
      <c r="H15" s="86">
        <v>2</v>
      </c>
      <c r="I15" s="87">
        <v>7607.5</v>
      </c>
      <c r="J15" s="88">
        <v>818</v>
      </c>
      <c r="K15" s="87">
        <v>11874.5</v>
      </c>
      <c r="L15" s="88">
        <v>1266</v>
      </c>
      <c r="M15" s="87">
        <v>13447.5</v>
      </c>
      <c r="N15" s="88">
        <v>1408</v>
      </c>
      <c r="O15" s="87">
        <f>I15+K15+M15</f>
        <v>32929.5</v>
      </c>
      <c r="P15" s="88">
        <f>J15+L15+N15</f>
        <v>3492</v>
      </c>
      <c r="Q15" s="88">
        <f t="shared" si="0"/>
        <v>174.6</v>
      </c>
      <c r="R15" s="89">
        <f t="shared" si="1"/>
        <v>9.429982817869416</v>
      </c>
      <c r="S15" s="87">
        <v>68754</v>
      </c>
      <c r="T15" s="90">
        <f t="shared" si="2"/>
        <v>-0.521053320534078</v>
      </c>
      <c r="U15" s="87">
        <v>145800</v>
      </c>
      <c r="V15" s="88">
        <v>15359</v>
      </c>
      <c r="W15" s="169">
        <f t="shared" si="3"/>
        <v>9.492805521192786</v>
      </c>
      <c r="X15" s="158"/>
    </row>
    <row r="16" spans="1:24" s="107" customFormat="1" ht="18">
      <c r="A16" s="67">
        <v>12</v>
      </c>
      <c r="B16" s="168" t="s">
        <v>155</v>
      </c>
      <c r="C16" s="84">
        <v>39570</v>
      </c>
      <c r="D16" s="85" t="s">
        <v>24</v>
      </c>
      <c r="E16" s="85" t="s">
        <v>26</v>
      </c>
      <c r="F16" s="86">
        <v>53</v>
      </c>
      <c r="G16" s="86">
        <v>50</v>
      </c>
      <c r="H16" s="86">
        <v>2</v>
      </c>
      <c r="I16" s="87">
        <v>6279</v>
      </c>
      <c r="J16" s="88">
        <v>706</v>
      </c>
      <c r="K16" s="87">
        <v>12078</v>
      </c>
      <c r="L16" s="88">
        <v>1324</v>
      </c>
      <c r="M16" s="87">
        <v>11214</v>
      </c>
      <c r="N16" s="88">
        <v>1505</v>
      </c>
      <c r="O16" s="87">
        <f aca="true" t="shared" si="4" ref="O16:P18">+M16+K16+I16</f>
        <v>29571</v>
      </c>
      <c r="P16" s="88">
        <f t="shared" si="4"/>
        <v>3535</v>
      </c>
      <c r="Q16" s="88">
        <f t="shared" si="0"/>
        <v>70.7</v>
      </c>
      <c r="R16" s="89">
        <f t="shared" si="1"/>
        <v>8.365205091937765</v>
      </c>
      <c r="S16" s="87">
        <v>51400</v>
      </c>
      <c r="T16" s="90">
        <f t="shared" si="2"/>
        <v>-0.42468871595330737</v>
      </c>
      <c r="U16" s="87">
        <v>119460</v>
      </c>
      <c r="V16" s="88">
        <v>14178</v>
      </c>
      <c r="W16" s="169">
        <f t="shared" si="3"/>
        <v>8.425730004231909</v>
      </c>
      <c r="X16" s="158"/>
    </row>
    <row r="17" spans="1:24" s="107" customFormat="1" ht="18">
      <c r="A17" s="72">
        <v>13</v>
      </c>
      <c r="B17" s="168" t="s">
        <v>180</v>
      </c>
      <c r="C17" s="84">
        <v>39556</v>
      </c>
      <c r="D17" s="85" t="s">
        <v>24</v>
      </c>
      <c r="E17" s="85" t="s">
        <v>26</v>
      </c>
      <c r="F17" s="86">
        <v>56</v>
      </c>
      <c r="G17" s="86">
        <v>43</v>
      </c>
      <c r="H17" s="86">
        <v>3</v>
      </c>
      <c r="I17" s="87">
        <v>4839</v>
      </c>
      <c r="J17" s="88">
        <v>686</v>
      </c>
      <c r="K17" s="87">
        <v>9277</v>
      </c>
      <c r="L17" s="88">
        <v>1138</v>
      </c>
      <c r="M17" s="87">
        <v>9919</v>
      </c>
      <c r="N17" s="88">
        <v>1191</v>
      </c>
      <c r="O17" s="87">
        <f t="shared" si="4"/>
        <v>24035</v>
      </c>
      <c r="P17" s="88">
        <f t="shared" si="4"/>
        <v>3015</v>
      </c>
      <c r="Q17" s="88">
        <f t="shared" si="0"/>
        <v>70.11627906976744</v>
      </c>
      <c r="R17" s="89">
        <f t="shared" si="1"/>
        <v>7.971807628524046</v>
      </c>
      <c r="S17" s="87">
        <v>89534</v>
      </c>
      <c r="T17" s="90">
        <f t="shared" si="2"/>
        <v>-0.7315544932651283</v>
      </c>
      <c r="U17" s="87">
        <v>407380</v>
      </c>
      <c r="V17" s="88">
        <v>47278</v>
      </c>
      <c r="W17" s="169">
        <f t="shared" si="3"/>
        <v>8.61669275350057</v>
      </c>
      <c r="X17" s="158"/>
    </row>
    <row r="18" spans="1:24" s="107" customFormat="1" ht="18">
      <c r="A18" s="67">
        <v>14</v>
      </c>
      <c r="B18" s="168" t="s">
        <v>91</v>
      </c>
      <c r="C18" s="84">
        <v>39556</v>
      </c>
      <c r="D18" s="85" t="s">
        <v>24</v>
      </c>
      <c r="E18" s="85" t="s">
        <v>26</v>
      </c>
      <c r="F18" s="86">
        <v>123</v>
      </c>
      <c r="G18" s="86">
        <v>53</v>
      </c>
      <c r="H18" s="86">
        <v>4</v>
      </c>
      <c r="I18" s="87">
        <v>4544</v>
      </c>
      <c r="J18" s="88">
        <v>721</v>
      </c>
      <c r="K18" s="87">
        <v>9863</v>
      </c>
      <c r="L18" s="88">
        <v>1504</v>
      </c>
      <c r="M18" s="87">
        <v>9462</v>
      </c>
      <c r="N18" s="88">
        <v>1432</v>
      </c>
      <c r="O18" s="87">
        <f t="shared" si="4"/>
        <v>23869</v>
      </c>
      <c r="P18" s="88">
        <f t="shared" si="4"/>
        <v>3657</v>
      </c>
      <c r="Q18" s="88">
        <f t="shared" si="0"/>
        <v>69</v>
      </c>
      <c r="R18" s="89">
        <f t="shared" si="1"/>
        <v>6.526934645884605</v>
      </c>
      <c r="S18" s="87">
        <v>107638</v>
      </c>
      <c r="T18" s="90">
        <f t="shared" si="2"/>
        <v>-0.7782474590757911</v>
      </c>
      <c r="U18" s="87">
        <v>1386618</v>
      </c>
      <c r="V18" s="88">
        <v>165280</v>
      </c>
      <c r="W18" s="169">
        <f t="shared" si="3"/>
        <v>8.389508712487899</v>
      </c>
      <c r="X18" s="158"/>
    </row>
    <row r="19" spans="1:24" s="107" customFormat="1" ht="18">
      <c r="A19" s="67">
        <v>15</v>
      </c>
      <c r="B19" s="168" t="s">
        <v>2</v>
      </c>
      <c r="C19" s="84">
        <v>39563</v>
      </c>
      <c r="D19" s="85" t="s">
        <v>53</v>
      </c>
      <c r="E19" s="85" t="s">
        <v>3</v>
      </c>
      <c r="F19" s="86">
        <v>99</v>
      </c>
      <c r="G19" s="86">
        <v>88</v>
      </c>
      <c r="H19" s="86">
        <v>3</v>
      </c>
      <c r="I19" s="87">
        <v>6345.5</v>
      </c>
      <c r="J19" s="88">
        <v>1180</v>
      </c>
      <c r="K19" s="87">
        <v>7528.5</v>
      </c>
      <c r="L19" s="88">
        <v>1286</v>
      </c>
      <c r="M19" s="87">
        <v>7779</v>
      </c>
      <c r="N19" s="88">
        <v>1327</v>
      </c>
      <c r="O19" s="87">
        <f>I19+K19+M19</f>
        <v>21653</v>
      </c>
      <c r="P19" s="88">
        <f>J19+L19+N19</f>
        <v>3793</v>
      </c>
      <c r="Q19" s="88">
        <f t="shared" si="0"/>
        <v>43.10227272727273</v>
      </c>
      <c r="R19" s="89">
        <f t="shared" si="1"/>
        <v>5.708673872923807</v>
      </c>
      <c r="S19" s="87">
        <v>63506.5</v>
      </c>
      <c r="T19" s="90">
        <f t="shared" si="2"/>
        <v>-0.6590427751490004</v>
      </c>
      <c r="U19" s="87">
        <v>366329.5</v>
      </c>
      <c r="V19" s="88">
        <v>55817</v>
      </c>
      <c r="W19" s="169">
        <f t="shared" si="3"/>
        <v>6.563045308776896</v>
      </c>
      <c r="X19" s="157"/>
    </row>
    <row r="20" spans="1:24" s="107" customFormat="1" ht="18">
      <c r="A20" s="72">
        <v>16</v>
      </c>
      <c r="B20" s="168" t="s">
        <v>80</v>
      </c>
      <c r="C20" s="84">
        <v>39549</v>
      </c>
      <c r="D20" s="85" t="s">
        <v>24</v>
      </c>
      <c r="E20" s="85" t="s">
        <v>25</v>
      </c>
      <c r="F20" s="86">
        <v>58</v>
      </c>
      <c r="G20" s="86">
        <v>47</v>
      </c>
      <c r="H20" s="86">
        <v>5</v>
      </c>
      <c r="I20" s="87">
        <v>4581</v>
      </c>
      <c r="J20" s="88">
        <v>762</v>
      </c>
      <c r="K20" s="87">
        <v>8198</v>
      </c>
      <c r="L20" s="88">
        <v>1320</v>
      </c>
      <c r="M20" s="87">
        <v>8367</v>
      </c>
      <c r="N20" s="88">
        <v>1348</v>
      </c>
      <c r="O20" s="87">
        <f>+M20+K20+I20</f>
        <v>21146</v>
      </c>
      <c r="P20" s="88">
        <f>+N20+L20+J20</f>
        <v>3430</v>
      </c>
      <c r="Q20" s="88">
        <f t="shared" si="0"/>
        <v>72.97872340425532</v>
      </c>
      <c r="R20" s="89">
        <f t="shared" si="1"/>
        <v>6.165014577259475</v>
      </c>
      <c r="S20" s="87">
        <v>34713</v>
      </c>
      <c r="T20" s="90">
        <f t="shared" si="2"/>
        <v>-0.39083340535246164</v>
      </c>
      <c r="U20" s="87">
        <v>744654</v>
      </c>
      <c r="V20" s="88">
        <v>92559</v>
      </c>
      <c r="W20" s="169">
        <f t="shared" si="3"/>
        <v>8.045181992026707</v>
      </c>
      <c r="X20" s="157"/>
    </row>
    <row r="21" spans="1:24" s="107" customFormat="1" ht="18">
      <c r="A21" s="67">
        <v>17</v>
      </c>
      <c r="B21" s="168">
        <v>120</v>
      </c>
      <c r="C21" s="84">
        <v>39493</v>
      </c>
      <c r="D21" s="85" t="s">
        <v>72</v>
      </c>
      <c r="E21" s="85" t="s">
        <v>16</v>
      </c>
      <c r="F21" s="86">
        <v>179</v>
      </c>
      <c r="G21" s="86">
        <v>31</v>
      </c>
      <c r="H21" s="86">
        <v>13</v>
      </c>
      <c r="I21" s="87">
        <v>11367.5</v>
      </c>
      <c r="J21" s="88">
        <v>3810</v>
      </c>
      <c r="K21" s="87">
        <v>3646.5</v>
      </c>
      <c r="L21" s="88">
        <v>1072</v>
      </c>
      <c r="M21" s="87">
        <v>3925.5</v>
      </c>
      <c r="N21" s="88">
        <v>1107</v>
      </c>
      <c r="O21" s="87">
        <f>SUM(I21+K21+M21)</f>
        <v>18939.5</v>
      </c>
      <c r="P21" s="88">
        <f>SUM(J21+L21+N21)</f>
        <v>5989</v>
      </c>
      <c r="Q21" s="88">
        <f t="shared" si="0"/>
        <v>193.19354838709677</v>
      </c>
      <c r="R21" s="89">
        <f t="shared" si="1"/>
        <v>3.1623810318918015</v>
      </c>
      <c r="S21" s="87">
        <v>14720.5</v>
      </c>
      <c r="T21" s="90">
        <f t="shared" si="2"/>
        <v>0.28660711253014504</v>
      </c>
      <c r="U21" s="87">
        <v>4620963</v>
      </c>
      <c r="V21" s="88">
        <v>912494</v>
      </c>
      <c r="W21" s="169">
        <f t="shared" si="3"/>
        <v>5.064102339303053</v>
      </c>
      <c r="X21" s="157"/>
    </row>
    <row r="22" spans="1:24" s="107" customFormat="1" ht="18">
      <c r="A22" s="67">
        <v>18</v>
      </c>
      <c r="B22" s="168" t="s">
        <v>93</v>
      </c>
      <c r="C22" s="84">
        <v>39556</v>
      </c>
      <c r="D22" s="85" t="s">
        <v>24</v>
      </c>
      <c r="E22" s="85" t="s">
        <v>94</v>
      </c>
      <c r="F22" s="86">
        <v>37</v>
      </c>
      <c r="G22" s="86">
        <v>34</v>
      </c>
      <c r="H22" s="86">
        <v>4</v>
      </c>
      <c r="I22" s="87">
        <v>3145</v>
      </c>
      <c r="J22" s="88">
        <v>535</v>
      </c>
      <c r="K22" s="87">
        <v>6463</v>
      </c>
      <c r="L22" s="88">
        <v>1058</v>
      </c>
      <c r="M22" s="87">
        <v>5992</v>
      </c>
      <c r="N22" s="88">
        <v>945</v>
      </c>
      <c r="O22" s="87">
        <f>+M22+K22+I22</f>
        <v>15600</v>
      </c>
      <c r="P22" s="88">
        <f>+N22+L22+J22</f>
        <v>2538</v>
      </c>
      <c r="Q22" s="88">
        <f t="shared" si="0"/>
        <v>74.6470588235294</v>
      </c>
      <c r="R22" s="89">
        <f t="shared" si="1"/>
        <v>6.1465721040189125</v>
      </c>
      <c r="S22" s="87">
        <v>48425</v>
      </c>
      <c r="T22" s="90">
        <f t="shared" si="2"/>
        <v>-0.6778523489932886</v>
      </c>
      <c r="U22" s="87">
        <v>553271</v>
      </c>
      <c r="V22" s="88">
        <v>59292</v>
      </c>
      <c r="W22" s="169">
        <f t="shared" si="3"/>
        <v>9.33129258584632</v>
      </c>
      <c r="X22" s="157"/>
    </row>
    <row r="23" spans="1:24" s="107" customFormat="1" ht="18">
      <c r="A23" s="72">
        <v>19</v>
      </c>
      <c r="B23" s="168" t="s">
        <v>156</v>
      </c>
      <c r="C23" s="84">
        <v>39577</v>
      </c>
      <c r="D23" s="85" t="s">
        <v>72</v>
      </c>
      <c r="E23" s="85" t="s">
        <v>157</v>
      </c>
      <c r="F23" s="86">
        <v>30</v>
      </c>
      <c r="G23" s="86">
        <v>30</v>
      </c>
      <c r="H23" s="86">
        <v>1</v>
      </c>
      <c r="I23" s="87">
        <v>2643.5</v>
      </c>
      <c r="J23" s="88">
        <v>303</v>
      </c>
      <c r="K23" s="87">
        <v>5663.5</v>
      </c>
      <c r="L23" s="88">
        <v>611</v>
      </c>
      <c r="M23" s="87">
        <v>7202.5</v>
      </c>
      <c r="N23" s="88">
        <v>778</v>
      </c>
      <c r="O23" s="87">
        <f>SUM(I23+K23+M23)</f>
        <v>15509.5</v>
      </c>
      <c r="P23" s="88">
        <f>SUM(J23+L23+N23)</f>
        <v>1692</v>
      </c>
      <c r="Q23" s="88">
        <f t="shared" si="0"/>
        <v>56.4</v>
      </c>
      <c r="R23" s="89">
        <f t="shared" si="1"/>
        <v>9.166371158392435</v>
      </c>
      <c r="S23" s="87"/>
      <c r="T23" s="90">
        <f t="shared" si="2"/>
      </c>
      <c r="U23" s="87">
        <v>15509.5</v>
      </c>
      <c r="V23" s="88">
        <v>1692</v>
      </c>
      <c r="W23" s="169">
        <f t="shared" si="3"/>
        <v>9.166371158392435</v>
      </c>
      <c r="X23" s="157"/>
    </row>
    <row r="24" spans="1:24" s="107" customFormat="1" ht="18">
      <c r="A24" s="67">
        <v>20</v>
      </c>
      <c r="B24" s="168" t="s">
        <v>37</v>
      </c>
      <c r="C24" s="84">
        <v>39521</v>
      </c>
      <c r="D24" s="85" t="s">
        <v>75</v>
      </c>
      <c r="E24" s="85" t="s">
        <v>38</v>
      </c>
      <c r="F24" s="86">
        <v>42</v>
      </c>
      <c r="G24" s="86">
        <v>30</v>
      </c>
      <c r="H24" s="86">
        <v>9</v>
      </c>
      <c r="I24" s="87">
        <v>3357</v>
      </c>
      <c r="J24" s="88">
        <v>670</v>
      </c>
      <c r="K24" s="87">
        <v>4832</v>
      </c>
      <c r="L24" s="88">
        <v>923</v>
      </c>
      <c r="M24" s="87">
        <v>5504</v>
      </c>
      <c r="N24" s="88">
        <v>1003</v>
      </c>
      <c r="O24" s="87">
        <f>I24+K24+M24</f>
        <v>13693</v>
      </c>
      <c r="P24" s="88">
        <f>J24+L24+N24</f>
        <v>2596</v>
      </c>
      <c r="Q24" s="88">
        <f t="shared" si="0"/>
        <v>86.53333333333333</v>
      </c>
      <c r="R24" s="89">
        <f t="shared" si="1"/>
        <v>5.274653312788906</v>
      </c>
      <c r="S24" s="87">
        <v>24690</v>
      </c>
      <c r="T24" s="90">
        <f t="shared" si="2"/>
        <v>-0.44540299716484405</v>
      </c>
      <c r="U24" s="87">
        <v>1566601</v>
      </c>
      <c r="V24" s="88">
        <v>190348</v>
      </c>
      <c r="W24" s="169">
        <f t="shared" si="3"/>
        <v>8.230194170676866</v>
      </c>
      <c r="X24" s="157"/>
    </row>
    <row r="25" spans="1:24" s="107" customFormat="1" ht="18">
      <c r="A25" s="67">
        <v>21</v>
      </c>
      <c r="B25" s="168" t="s">
        <v>79</v>
      </c>
      <c r="C25" s="84">
        <v>39549</v>
      </c>
      <c r="D25" s="85" t="s">
        <v>72</v>
      </c>
      <c r="E25" s="85" t="s">
        <v>30</v>
      </c>
      <c r="F25" s="86">
        <v>56</v>
      </c>
      <c r="G25" s="86">
        <v>48</v>
      </c>
      <c r="H25" s="86">
        <v>5</v>
      </c>
      <c r="I25" s="87">
        <v>2777</v>
      </c>
      <c r="J25" s="88">
        <v>538</v>
      </c>
      <c r="K25" s="87">
        <v>4417.5</v>
      </c>
      <c r="L25" s="88">
        <v>754</v>
      </c>
      <c r="M25" s="87">
        <v>5458.5</v>
      </c>
      <c r="N25" s="88">
        <v>930</v>
      </c>
      <c r="O25" s="87">
        <f>I25+K25+M25</f>
        <v>12653</v>
      </c>
      <c r="P25" s="88">
        <f>SUM(J25+L25+N25)</f>
        <v>2222</v>
      </c>
      <c r="Q25" s="88">
        <f t="shared" si="0"/>
        <v>46.291666666666664</v>
      </c>
      <c r="R25" s="89">
        <f t="shared" si="1"/>
        <v>5.694419441944194</v>
      </c>
      <c r="S25" s="87">
        <v>21003</v>
      </c>
      <c r="T25" s="90">
        <f t="shared" si="2"/>
        <v>-0.3975622530114746</v>
      </c>
      <c r="U25" s="87">
        <v>676241</v>
      </c>
      <c r="V25" s="88">
        <v>80722</v>
      </c>
      <c r="W25" s="169">
        <f t="shared" si="3"/>
        <v>8.377406407175243</v>
      </c>
      <c r="X25" s="157"/>
    </row>
    <row r="26" spans="1:24" s="107" customFormat="1" ht="18">
      <c r="A26" s="72">
        <v>22</v>
      </c>
      <c r="B26" s="168" t="s">
        <v>158</v>
      </c>
      <c r="C26" s="84">
        <v>39577</v>
      </c>
      <c r="D26" s="85" t="s">
        <v>54</v>
      </c>
      <c r="E26" s="85" t="s">
        <v>159</v>
      </c>
      <c r="F26" s="86">
        <v>10</v>
      </c>
      <c r="G26" s="86">
        <v>10</v>
      </c>
      <c r="H26" s="86">
        <v>1</v>
      </c>
      <c r="I26" s="87">
        <v>1656.5</v>
      </c>
      <c r="J26" s="88">
        <v>137</v>
      </c>
      <c r="K26" s="87">
        <v>3341.5</v>
      </c>
      <c r="L26" s="88">
        <v>268</v>
      </c>
      <c r="M26" s="87">
        <v>2359.5</v>
      </c>
      <c r="N26" s="88">
        <v>184</v>
      </c>
      <c r="O26" s="87">
        <f>SUM(I26+K26+M26)</f>
        <v>7357.5</v>
      </c>
      <c r="P26" s="88">
        <f>J26+L26+N26</f>
        <v>589</v>
      </c>
      <c r="Q26" s="88">
        <f t="shared" si="0"/>
        <v>58.9</v>
      </c>
      <c r="R26" s="89">
        <f t="shared" si="1"/>
        <v>12.49151103565365</v>
      </c>
      <c r="S26" s="87"/>
      <c r="T26" s="90">
        <f t="shared" si="2"/>
      </c>
      <c r="U26" s="87">
        <v>7357.5</v>
      </c>
      <c r="V26" s="88">
        <v>589</v>
      </c>
      <c r="W26" s="169">
        <f t="shared" si="3"/>
        <v>12.49151103565365</v>
      </c>
      <c r="X26" s="157"/>
    </row>
    <row r="27" spans="1:24" s="107" customFormat="1" ht="18">
      <c r="A27" s="67">
        <v>23</v>
      </c>
      <c r="B27" s="168" t="s">
        <v>118</v>
      </c>
      <c r="C27" s="84">
        <v>39542</v>
      </c>
      <c r="D27" s="85" t="s">
        <v>63</v>
      </c>
      <c r="E27" s="85" t="s">
        <v>119</v>
      </c>
      <c r="F27" s="86">
        <v>73</v>
      </c>
      <c r="G27" s="86">
        <v>28</v>
      </c>
      <c r="H27" s="86">
        <v>6</v>
      </c>
      <c r="I27" s="87">
        <v>1607</v>
      </c>
      <c r="J27" s="88">
        <v>298</v>
      </c>
      <c r="K27" s="87">
        <v>2604</v>
      </c>
      <c r="L27" s="88">
        <v>467</v>
      </c>
      <c r="M27" s="87">
        <v>2231</v>
      </c>
      <c r="N27" s="88">
        <v>349</v>
      </c>
      <c r="O27" s="87">
        <f>+I27+K27+M27</f>
        <v>6442</v>
      </c>
      <c r="P27" s="88">
        <f>+J27+L27+N27</f>
        <v>1114</v>
      </c>
      <c r="Q27" s="88">
        <f t="shared" si="0"/>
        <v>39.785714285714285</v>
      </c>
      <c r="R27" s="89">
        <f t="shared" si="1"/>
        <v>5.782764811490126</v>
      </c>
      <c r="S27" s="87">
        <v>24443</v>
      </c>
      <c r="T27" s="90">
        <f t="shared" si="2"/>
        <v>-0.7364480628400769</v>
      </c>
      <c r="U27" s="87">
        <v>1312718</v>
      </c>
      <c r="V27" s="88">
        <v>150971</v>
      </c>
      <c r="W27" s="169">
        <f t="shared" si="3"/>
        <v>8.69516662140411</v>
      </c>
      <c r="X27" s="157"/>
    </row>
    <row r="28" spans="1:24" s="107" customFormat="1" ht="18">
      <c r="A28" s="67">
        <v>24</v>
      </c>
      <c r="B28" s="168" t="s">
        <v>46</v>
      </c>
      <c r="C28" s="84">
        <v>39528</v>
      </c>
      <c r="D28" s="85" t="s">
        <v>113</v>
      </c>
      <c r="E28" s="85" t="s">
        <v>47</v>
      </c>
      <c r="F28" s="86">
        <v>37</v>
      </c>
      <c r="G28" s="86">
        <v>20</v>
      </c>
      <c r="H28" s="86">
        <v>8</v>
      </c>
      <c r="I28" s="87">
        <v>1478</v>
      </c>
      <c r="J28" s="88">
        <v>291</v>
      </c>
      <c r="K28" s="87">
        <v>2435</v>
      </c>
      <c r="L28" s="88">
        <v>473</v>
      </c>
      <c r="M28" s="87">
        <v>2459</v>
      </c>
      <c r="N28" s="88">
        <v>471</v>
      </c>
      <c r="O28" s="87">
        <f aca="true" t="shared" si="5" ref="O28:P32">I28+K28+M28</f>
        <v>6372</v>
      </c>
      <c r="P28" s="88">
        <f t="shared" si="5"/>
        <v>1235</v>
      </c>
      <c r="Q28" s="88">
        <f t="shared" si="0"/>
        <v>61.75</v>
      </c>
      <c r="R28" s="89">
        <f t="shared" si="1"/>
        <v>5.159514170040485</v>
      </c>
      <c r="S28" s="87">
        <v>15312</v>
      </c>
      <c r="T28" s="90">
        <f t="shared" si="2"/>
        <v>-0.5838557993730408</v>
      </c>
      <c r="U28" s="87">
        <f>943914.5</f>
        <v>943914.5</v>
      </c>
      <c r="V28" s="88">
        <f>121829+0</f>
        <v>121829</v>
      </c>
      <c r="W28" s="169">
        <f t="shared" si="3"/>
        <v>7.747863809109489</v>
      </c>
      <c r="X28" s="157"/>
    </row>
    <row r="29" spans="1:24" s="107" customFormat="1" ht="18">
      <c r="A29" s="72">
        <v>25</v>
      </c>
      <c r="B29" s="168" t="s">
        <v>95</v>
      </c>
      <c r="C29" s="84">
        <v>39556</v>
      </c>
      <c r="D29" s="85" t="s">
        <v>55</v>
      </c>
      <c r="E29" s="85" t="s">
        <v>43</v>
      </c>
      <c r="F29" s="86">
        <v>17</v>
      </c>
      <c r="G29" s="86">
        <v>17</v>
      </c>
      <c r="H29" s="86">
        <v>4</v>
      </c>
      <c r="I29" s="87">
        <v>1024</v>
      </c>
      <c r="J29" s="88">
        <v>136</v>
      </c>
      <c r="K29" s="87">
        <v>1953.5</v>
      </c>
      <c r="L29" s="88">
        <v>258</v>
      </c>
      <c r="M29" s="87">
        <v>2101.5</v>
      </c>
      <c r="N29" s="88">
        <v>270</v>
      </c>
      <c r="O29" s="87">
        <f t="shared" si="5"/>
        <v>5079</v>
      </c>
      <c r="P29" s="88">
        <f t="shared" si="5"/>
        <v>664</v>
      </c>
      <c r="Q29" s="88">
        <f t="shared" si="0"/>
        <v>39.05882352941177</v>
      </c>
      <c r="R29" s="89">
        <f t="shared" si="1"/>
        <v>7.649096385542169</v>
      </c>
      <c r="S29" s="87">
        <v>2350</v>
      </c>
      <c r="T29" s="90">
        <f t="shared" si="2"/>
        <v>1.161276595744681</v>
      </c>
      <c r="U29" s="87">
        <v>115948.2832</v>
      </c>
      <c r="V29" s="88">
        <v>11759</v>
      </c>
      <c r="W29" s="169">
        <f t="shared" si="3"/>
        <v>9.860386359384302</v>
      </c>
      <c r="X29" s="157"/>
    </row>
    <row r="30" spans="1:24" s="107" customFormat="1" ht="18">
      <c r="A30" s="67">
        <v>26</v>
      </c>
      <c r="B30" s="168" t="s">
        <v>160</v>
      </c>
      <c r="C30" s="84">
        <v>39570</v>
      </c>
      <c r="D30" s="85" t="s">
        <v>55</v>
      </c>
      <c r="E30" s="85" t="s">
        <v>161</v>
      </c>
      <c r="F30" s="86">
        <v>4</v>
      </c>
      <c r="G30" s="86">
        <v>4</v>
      </c>
      <c r="H30" s="86">
        <v>1</v>
      </c>
      <c r="I30" s="87">
        <v>1028.5</v>
      </c>
      <c r="J30" s="88">
        <v>99</v>
      </c>
      <c r="K30" s="87">
        <v>1866</v>
      </c>
      <c r="L30" s="88">
        <v>179</v>
      </c>
      <c r="M30" s="87">
        <v>2053.5</v>
      </c>
      <c r="N30" s="88">
        <v>185</v>
      </c>
      <c r="O30" s="87">
        <f t="shared" si="5"/>
        <v>4948</v>
      </c>
      <c r="P30" s="88">
        <f t="shared" si="5"/>
        <v>463</v>
      </c>
      <c r="Q30" s="88">
        <f t="shared" si="0"/>
        <v>115.75</v>
      </c>
      <c r="R30" s="89">
        <f t="shared" si="1"/>
        <v>10.68682505399568</v>
      </c>
      <c r="S30" s="87"/>
      <c r="T30" s="90">
        <f t="shared" si="2"/>
      </c>
      <c r="U30" s="87">
        <v>4948</v>
      </c>
      <c r="V30" s="88">
        <v>463</v>
      </c>
      <c r="W30" s="169">
        <f t="shared" si="3"/>
        <v>10.68682505399568</v>
      </c>
      <c r="X30" s="157"/>
    </row>
    <row r="31" spans="1:24" s="107" customFormat="1" ht="18">
      <c r="A31" s="67">
        <v>27</v>
      </c>
      <c r="B31" s="168" t="s">
        <v>21</v>
      </c>
      <c r="C31" s="84">
        <v>39500</v>
      </c>
      <c r="D31" s="85" t="s">
        <v>55</v>
      </c>
      <c r="E31" s="85" t="s">
        <v>22</v>
      </c>
      <c r="F31" s="86">
        <v>100</v>
      </c>
      <c r="G31" s="86">
        <v>10</v>
      </c>
      <c r="H31" s="86">
        <v>12</v>
      </c>
      <c r="I31" s="87">
        <v>1160</v>
      </c>
      <c r="J31" s="88">
        <v>185</v>
      </c>
      <c r="K31" s="87">
        <v>1937</v>
      </c>
      <c r="L31" s="88">
        <v>438</v>
      </c>
      <c r="M31" s="87">
        <v>1533</v>
      </c>
      <c r="N31" s="88">
        <v>349</v>
      </c>
      <c r="O31" s="87">
        <f t="shared" si="5"/>
        <v>4630</v>
      </c>
      <c r="P31" s="88">
        <f t="shared" si="5"/>
        <v>972</v>
      </c>
      <c r="Q31" s="88">
        <f t="shared" si="0"/>
        <v>97.2</v>
      </c>
      <c r="R31" s="89">
        <f t="shared" si="1"/>
        <v>4.7633744855967075</v>
      </c>
      <c r="S31" s="87">
        <v>305</v>
      </c>
      <c r="T31" s="90">
        <f t="shared" si="2"/>
        <v>14.180327868852459</v>
      </c>
      <c r="U31" s="87">
        <v>1692114.4</v>
      </c>
      <c r="V31" s="88">
        <v>227609</v>
      </c>
      <c r="W31" s="169">
        <f t="shared" si="3"/>
        <v>7.434303564446045</v>
      </c>
      <c r="X31" s="157"/>
    </row>
    <row r="32" spans="1:24" s="107" customFormat="1" ht="18">
      <c r="A32" s="72">
        <v>28</v>
      </c>
      <c r="B32" s="168" t="s">
        <v>89</v>
      </c>
      <c r="C32" s="84">
        <v>39549</v>
      </c>
      <c r="D32" s="85" t="s">
        <v>55</v>
      </c>
      <c r="E32" s="85" t="s">
        <v>90</v>
      </c>
      <c r="F32" s="86">
        <v>4</v>
      </c>
      <c r="G32" s="86">
        <v>4</v>
      </c>
      <c r="H32" s="86">
        <v>5</v>
      </c>
      <c r="I32" s="87">
        <v>779</v>
      </c>
      <c r="J32" s="88">
        <v>110</v>
      </c>
      <c r="K32" s="87">
        <v>1899</v>
      </c>
      <c r="L32" s="88">
        <v>265</v>
      </c>
      <c r="M32" s="87">
        <v>1818</v>
      </c>
      <c r="N32" s="88">
        <v>251</v>
      </c>
      <c r="O32" s="87">
        <f t="shared" si="5"/>
        <v>4496</v>
      </c>
      <c r="P32" s="88">
        <f t="shared" si="5"/>
        <v>626</v>
      </c>
      <c r="Q32" s="88">
        <f t="shared" si="0"/>
        <v>156.5</v>
      </c>
      <c r="R32" s="89">
        <f t="shared" si="1"/>
        <v>7.182108626198083</v>
      </c>
      <c r="S32" s="87">
        <v>2675</v>
      </c>
      <c r="T32" s="90">
        <f t="shared" si="2"/>
        <v>0.6807476635514018</v>
      </c>
      <c r="U32" s="87">
        <v>46867.5</v>
      </c>
      <c r="V32" s="88">
        <v>5246</v>
      </c>
      <c r="W32" s="169">
        <f t="shared" si="3"/>
        <v>8.933949675943577</v>
      </c>
      <c r="X32" s="157"/>
    </row>
    <row r="33" spans="1:24" s="107" customFormat="1" ht="18">
      <c r="A33" s="67">
        <v>29</v>
      </c>
      <c r="B33" s="168" t="s">
        <v>45</v>
      </c>
      <c r="C33" s="84">
        <v>39528</v>
      </c>
      <c r="D33" s="85" t="s">
        <v>15</v>
      </c>
      <c r="E33" s="85" t="s">
        <v>15</v>
      </c>
      <c r="F33" s="86">
        <v>34</v>
      </c>
      <c r="G33" s="86">
        <v>15</v>
      </c>
      <c r="H33" s="86">
        <v>8</v>
      </c>
      <c r="I33" s="87">
        <v>834</v>
      </c>
      <c r="J33" s="88">
        <v>153</v>
      </c>
      <c r="K33" s="87">
        <v>1641</v>
      </c>
      <c r="L33" s="88">
        <v>345</v>
      </c>
      <c r="M33" s="87">
        <v>1978</v>
      </c>
      <c r="N33" s="88">
        <v>355</v>
      </c>
      <c r="O33" s="87">
        <f>+I33+K33+M33</f>
        <v>4453</v>
      </c>
      <c r="P33" s="88">
        <f>+J33+L33+N33</f>
        <v>853</v>
      </c>
      <c r="Q33" s="88">
        <f t="shared" si="0"/>
        <v>56.86666666666667</v>
      </c>
      <c r="R33" s="89">
        <f t="shared" si="1"/>
        <v>5.220398593200469</v>
      </c>
      <c r="S33" s="87">
        <v>4888</v>
      </c>
      <c r="T33" s="90">
        <f t="shared" si="2"/>
        <v>-0.08899345335515549</v>
      </c>
      <c r="U33" s="87">
        <v>901197</v>
      </c>
      <c r="V33" s="88">
        <v>100825</v>
      </c>
      <c r="W33" s="169">
        <f t="shared" si="3"/>
        <v>8.938229605752541</v>
      </c>
      <c r="X33" s="157"/>
    </row>
    <row r="34" spans="1:24" s="107" customFormat="1" ht="18">
      <c r="A34" s="67">
        <v>30</v>
      </c>
      <c r="B34" s="168" t="s">
        <v>96</v>
      </c>
      <c r="C34" s="84">
        <v>39556</v>
      </c>
      <c r="D34" s="85" t="s">
        <v>15</v>
      </c>
      <c r="E34" s="85" t="s">
        <v>112</v>
      </c>
      <c r="F34" s="86">
        <v>48</v>
      </c>
      <c r="G34" s="86">
        <v>27</v>
      </c>
      <c r="H34" s="86">
        <v>4</v>
      </c>
      <c r="I34" s="87">
        <v>1277</v>
      </c>
      <c r="J34" s="88">
        <v>231</v>
      </c>
      <c r="K34" s="87">
        <v>1679</v>
      </c>
      <c r="L34" s="88">
        <v>278</v>
      </c>
      <c r="M34" s="87">
        <v>1076</v>
      </c>
      <c r="N34" s="88">
        <v>198</v>
      </c>
      <c r="O34" s="87">
        <f>+I34+K34+M34</f>
        <v>4032</v>
      </c>
      <c r="P34" s="88">
        <f>+J34+L34+N34</f>
        <v>707</v>
      </c>
      <c r="Q34" s="88">
        <f t="shared" si="0"/>
        <v>26.185185185185187</v>
      </c>
      <c r="R34" s="89">
        <f t="shared" si="1"/>
        <v>5.702970297029703</v>
      </c>
      <c r="S34" s="87">
        <v>3034</v>
      </c>
      <c r="T34" s="90">
        <f t="shared" si="2"/>
        <v>0.3289386947923533</v>
      </c>
      <c r="U34" s="87">
        <v>51747</v>
      </c>
      <c r="V34" s="88">
        <v>6561</v>
      </c>
      <c r="W34" s="169">
        <f t="shared" si="3"/>
        <v>7.887059899405578</v>
      </c>
      <c r="X34" s="157"/>
    </row>
    <row r="35" spans="1:24" s="107" customFormat="1" ht="18">
      <c r="A35" s="72">
        <v>31</v>
      </c>
      <c r="B35" s="168" t="s">
        <v>116</v>
      </c>
      <c r="C35" s="84">
        <v>39535</v>
      </c>
      <c r="D35" s="85" t="s">
        <v>75</v>
      </c>
      <c r="E35" s="85" t="s">
        <v>38</v>
      </c>
      <c r="F35" s="86">
        <v>10</v>
      </c>
      <c r="G35" s="86">
        <v>9</v>
      </c>
      <c r="H35" s="86">
        <v>7</v>
      </c>
      <c r="I35" s="87">
        <v>1143</v>
      </c>
      <c r="J35" s="88">
        <v>227</v>
      </c>
      <c r="K35" s="87">
        <v>1254</v>
      </c>
      <c r="L35" s="88">
        <v>252</v>
      </c>
      <c r="M35" s="87">
        <v>1553</v>
      </c>
      <c r="N35" s="88">
        <v>318</v>
      </c>
      <c r="O35" s="87">
        <f>I35+K35+M35</f>
        <v>3950</v>
      </c>
      <c r="P35" s="88">
        <f>J35+L35+N35</f>
        <v>797</v>
      </c>
      <c r="Q35" s="88">
        <f t="shared" si="0"/>
        <v>88.55555555555556</v>
      </c>
      <c r="R35" s="89">
        <f t="shared" si="1"/>
        <v>4.956085319949811</v>
      </c>
      <c r="S35" s="87">
        <v>5863</v>
      </c>
      <c r="T35" s="90">
        <f t="shared" si="2"/>
        <v>-0.32628347262493607</v>
      </c>
      <c r="U35" s="87">
        <v>182473</v>
      </c>
      <c r="V35" s="88">
        <v>20577</v>
      </c>
      <c r="W35" s="169">
        <f t="shared" si="3"/>
        <v>8.867813578266997</v>
      </c>
      <c r="X35" s="157"/>
    </row>
    <row r="36" spans="1:24" s="107" customFormat="1" ht="18">
      <c r="A36" s="67">
        <v>32</v>
      </c>
      <c r="B36" s="168" t="s">
        <v>17</v>
      </c>
      <c r="C36" s="84">
        <v>39493</v>
      </c>
      <c r="D36" s="85" t="s">
        <v>63</v>
      </c>
      <c r="E36" s="85" t="s">
        <v>26</v>
      </c>
      <c r="F36" s="86">
        <v>53</v>
      </c>
      <c r="G36" s="86">
        <v>8</v>
      </c>
      <c r="H36" s="86">
        <v>13</v>
      </c>
      <c r="I36" s="87">
        <v>603</v>
      </c>
      <c r="J36" s="88">
        <v>82</v>
      </c>
      <c r="K36" s="87">
        <v>1472</v>
      </c>
      <c r="L36" s="88">
        <v>202</v>
      </c>
      <c r="M36" s="87">
        <v>1715</v>
      </c>
      <c r="N36" s="88">
        <v>227</v>
      </c>
      <c r="O36" s="87">
        <f>+I36+K36+M36</f>
        <v>3790</v>
      </c>
      <c r="P36" s="88">
        <f>+J36+L36+N36</f>
        <v>511</v>
      </c>
      <c r="Q36" s="88">
        <f t="shared" si="0"/>
        <v>63.875</v>
      </c>
      <c r="R36" s="89">
        <f t="shared" si="1"/>
        <v>7.416829745596869</v>
      </c>
      <c r="S36" s="87">
        <v>2924</v>
      </c>
      <c r="T36" s="90">
        <f t="shared" si="2"/>
        <v>0.2961696306429549</v>
      </c>
      <c r="U36" s="87">
        <v>1099598</v>
      </c>
      <c r="V36" s="88">
        <v>127610</v>
      </c>
      <c r="W36" s="169">
        <f t="shared" si="3"/>
        <v>8.616863882140898</v>
      </c>
      <c r="X36" s="157"/>
    </row>
    <row r="37" spans="1:24" s="107" customFormat="1" ht="18">
      <c r="A37" s="67">
        <v>33</v>
      </c>
      <c r="B37" s="168" t="s">
        <v>124</v>
      </c>
      <c r="C37" s="84">
        <v>39542</v>
      </c>
      <c r="D37" s="85" t="s">
        <v>53</v>
      </c>
      <c r="E37" s="85" t="s">
        <v>125</v>
      </c>
      <c r="F37" s="86">
        <v>43</v>
      </c>
      <c r="G37" s="86">
        <v>4</v>
      </c>
      <c r="H37" s="86">
        <v>6</v>
      </c>
      <c r="I37" s="87">
        <v>251</v>
      </c>
      <c r="J37" s="88">
        <v>48</v>
      </c>
      <c r="K37" s="87">
        <v>276</v>
      </c>
      <c r="L37" s="88">
        <v>54</v>
      </c>
      <c r="M37" s="87">
        <v>351</v>
      </c>
      <c r="N37" s="88">
        <v>67</v>
      </c>
      <c r="O37" s="87">
        <v>3611</v>
      </c>
      <c r="P37" s="88">
        <v>603</v>
      </c>
      <c r="Q37" s="88">
        <f aca="true" t="shared" si="6" ref="Q37:Q68">IF(O37&lt;&gt;0,P37/G37,"")</f>
        <v>150.75</v>
      </c>
      <c r="R37" s="89">
        <f aca="true" t="shared" si="7" ref="R37:R68">IF(O37&lt;&gt;0,O37/P37,"")</f>
        <v>5.988391376451078</v>
      </c>
      <c r="S37" s="87">
        <v>3711</v>
      </c>
      <c r="T37" s="90">
        <f aca="true" t="shared" si="8" ref="T37:T68">IF(S37&lt;&gt;0,-(S37-O37)/S37,"")</f>
        <v>-0.026946914578280787</v>
      </c>
      <c r="U37" s="87">
        <v>217663.5</v>
      </c>
      <c r="V37" s="88">
        <v>26811</v>
      </c>
      <c r="W37" s="169">
        <f aca="true" t="shared" si="9" ref="W37:W68">U37/V37</f>
        <v>8.11844019245832</v>
      </c>
      <c r="X37" s="157"/>
    </row>
    <row r="38" spans="1:24" s="107" customFormat="1" ht="18">
      <c r="A38" s="72">
        <v>34</v>
      </c>
      <c r="B38" s="168" t="s">
        <v>19</v>
      </c>
      <c r="C38" s="84">
        <v>39493</v>
      </c>
      <c r="D38" s="85" t="s">
        <v>15</v>
      </c>
      <c r="E38" s="85" t="s">
        <v>112</v>
      </c>
      <c r="F38" s="86">
        <v>10</v>
      </c>
      <c r="G38" s="86">
        <v>7</v>
      </c>
      <c r="H38" s="86">
        <v>13</v>
      </c>
      <c r="I38" s="87">
        <v>546</v>
      </c>
      <c r="J38" s="88">
        <v>88</v>
      </c>
      <c r="K38" s="87">
        <v>1386</v>
      </c>
      <c r="L38" s="88">
        <v>213</v>
      </c>
      <c r="M38" s="87">
        <v>1591</v>
      </c>
      <c r="N38" s="88">
        <v>231</v>
      </c>
      <c r="O38" s="87">
        <f>+I38+K38+M38</f>
        <v>3523</v>
      </c>
      <c r="P38" s="88">
        <f>+J38+L38+N38</f>
        <v>532</v>
      </c>
      <c r="Q38" s="88">
        <f t="shared" si="6"/>
        <v>76</v>
      </c>
      <c r="R38" s="89">
        <f t="shared" si="7"/>
        <v>6.62218045112782</v>
      </c>
      <c r="S38" s="87">
        <v>2232</v>
      </c>
      <c r="T38" s="90">
        <f t="shared" si="8"/>
        <v>0.578405017921147</v>
      </c>
      <c r="U38" s="87">
        <v>158729</v>
      </c>
      <c r="V38" s="88">
        <v>18949</v>
      </c>
      <c r="W38" s="169">
        <f t="shared" si="9"/>
        <v>8.376642566890073</v>
      </c>
      <c r="X38" s="157"/>
    </row>
    <row r="39" spans="1:24" s="107" customFormat="1" ht="18">
      <c r="A39" s="67">
        <v>35</v>
      </c>
      <c r="B39" s="168" t="s">
        <v>6</v>
      </c>
      <c r="C39" s="84">
        <v>39563</v>
      </c>
      <c r="D39" s="85" t="s">
        <v>55</v>
      </c>
      <c r="E39" s="85" t="s">
        <v>71</v>
      </c>
      <c r="F39" s="86">
        <v>25</v>
      </c>
      <c r="G39" s="86">
        <v>12</v>
      </c>
      <c r="H39" s="86">
        <v>3</v>
      </c>
      <c r="I39" s="87">
        <v>939</v>
      </c>
      <c r="J39" s="88">
        <v>120</v>
      </c>
      <c r="K39" s="87">
        <v>1144</v>
      </c>
      <c r="L39" s="88">
        <v>150</v>
      </c>
      <c r="M39" s="87">
        <v>1127</v>
      </c>
      <c r="N39" s="88">
        <v>144</v>
      </c>
      <c r="O39" s="87">
        <f>I39+K39+M39</f>
        <v>3210</v>
      </c>
      <c r="P39" s="88">
        <f>J39+L39+N39</f>
        <v>414</v>
      </c>
      <c r="Q39" s="88">
        <f t="shared" si="6"/>
        <v>34.5</v>
      </c>
      <c r="R39" s="89">
        <f t="shared" si="7"/>
        <v>7.753623188405797</v>
      </c>
      <c r="S39" s="87">
        <v>15308.5</v>
      </c>
      <c r="T39" s="90">
        <f t="shared" si="8"/>
        <v>-0.7903125714472352</v>
      </c>
      <c r="U39" s="87">
        <v>86350.92</v>
      </c>
      <c r="V39" s="88">
        <v>8848</v>
      </c>
      <c r="W39" s="169">
        <f t="shared" si="9"/>
        <v>9.759371609403255</v>
      </c>
      <c r="X39" s="157"/>
    </row>
    <row r="40" spans="1:24" s="107" customFormat="1" ht="18">
      <c r="A40" s="67">
        <v>36</v>
      </c>
      <c r="B40" s="168" t="s">
        <v>136</v>
      </c>
      <c r="C40" s="84">
        <v>39570</v>
      </c>
      <c r="D40" s="85" t="s">
        <v>55</v>
      </c>
      <c r="E40" s="85" t="s">
        <v>76</v>
      </c>
      <c r="F40" s="86">
        <v>9</v>
      </c>
      <c r="G40" s="86">
        <v>9</v>
      </c>
      <c r="H40" s="86">
        <v>2</v>
      </c>
      <c r="I40" s="87">
        <v>770</v>
      </c>
      <c r="J40" s="88">
        <v>85</v>
      </c>
      <c r="K40" s="87">
        <v>1299.5</v>
      </c>
      <c r="L40" s="88">
        <v>138</v>
      </c>
      <c r="M40" s="87">
        <v>1125.5</v>
      </c>
      <c r="N40" s="88">
        <v>122</v>
      </c>
      <c r="O40" s="87">
        <f>I40+K40+M40</f>
        <v>3195</v>
      </c>
      <c r="P40" s="88">
        <f>J40+L40+N40</f>
        <v>345</v>
      </c>
      <c r="Q40" s="88">
        <f t="shared" si="6"/>
        <v>38.333333333333336</v>
      </c>
      <c r="R40" s="89">
        <f t="shared" si="7"/>
        <v>9.26086956521739</v>
      </c>
      <c r="S40" s="87">
        <v>11833</v>
      </c>
      <c r="T40" s="90">
        <f t="shared" si="8"/>
        <v>-0.7299923941519479</v>
      </c>
      <c r="U40" s="87">
        <v>22523.62736</v>
      </c>
      <c r="V40" s="88">
        <v>2987</v>
      </c>
      <c r="W40" s="169">
        <f t="shared" si="9"/>
        <v>7.5405515098761295</v>
      </c>
      <c r="X40" s="157"/>
    </row>
    <row r="41" spans="1:24" s="107" customFormat="1" ht="18">
      <c r="A41" s="72">
        <v>37</v>
      </c>
      <c r="B41" s="168" t="s">
        <v>7</v>
      </c>
      <c r="C41" s="84">
        <v>39563</v>
      </c>
      <c r="D41" s="85" t="s">
        <v>15</v>
      </c>
      <c r="E41" s="85" t="s">
        <v>112</v>
      </c>
      <c r="F41" s="86">
        <v>25</v>
      </c>
      <c r="G41" s="86">
        <v>18</v>
      </c>
      <c r="H41" s="86">
        <v>3</v>
      </c>
      <c r="I41" s="87">
        <v>364</v>
      </c>
      <c r="J41" s="88">
        <v>57</v>
      </c>
      <c r="K41" s="87">
        <v>1248</v>
      </c>
      <c r="L41" s="88">
        <v>181</v>
      </c>
      <c r="M41" s="87">
        <v>892</v>
      </c>
      <c r="N41" s="88">
        <v>128</v>
      </c>
      <c r="O41" s="87">
        <f>+I41+K41+M41</f>
        <v>2504</v>
      </c>
      <c r="P41" s="88">
        <f>+J41+L41+N41</f>
        <v>366</v>
      </c>
      <c r="Q41" s="88">
        <f t="shared" si="6"/>
        <v>20.333333333333332</v>
      </c>
      <c r="R41" s="89">
        <f t="shared" si="7"/>
        <v>6.841530054644808</v>
      </c>
      <c r="S41" s="87">
        <v>4521</v>
      </c>
      <c r="T41" s="90">
        <f t="shared" si="8"/>
        <v>-0.44614023446140233</v>
      </c>
      <c r="U41" s="87">
        <v>59692</v>
      </c>
      <c r="V41" s="88">
        <v>6252</v>
      </c>
      <c r="W41" s="169">
        <f t="shared" si="9"/>
        <v>9.54766474728087</v>
      </c>
      <c r="X41" s="157"/>
    </row>
    <row r="42" spans="1:24" s="107" customFormat="1" ht="18">
      <c r="A42" s="67">
        <v>38</v>
      </c>
      <c r="B42" s="168" t="s">
        <v>162</v>
      </c>
      <c r="C42" s="84">
        <v>39423</v>
      </c>
      <c r="D42" s="85" t="s">
        <v>113</v>
      </c>
      <c r="E42" s="85" t="s">
        <v>147</v>
      </c>
      <c r="F42" s="86">
        <v>164</v>
      </c>
      <c r="G42" s="86">
        <v>1</v>
      </c>
      <c r="H42" s="86">
        <v>19</v>
      </c>
      <c r="I42" s="87">
        <v>376</v>
      </c>
      <c r="J42" s="88">
        <v>75</v>
      </c>
      <c r="K42" s="87">
        <v>1000</v>
      </c>
      <c r="L42" s="88">
        <v>200</v>
      </c>
      <c r="M42" s="87">
        <v>1000</v>
      </c>
      <c r="N42" s="88">
        <v>200</v>
      </c>
      <c r="O42" s="87">
        <f>I42+K42+M42</f>
        <v>2376</v>
      </c>
      <c r="P42" s="88">
        <f>J42+L42+N42</f>
        <v>475</v>
      </c>
      <c r="Q42" s="88">
        <f t="shared" si="6"/>
        <v>475</v>
      </c>
      <c r="R42" s="89">
        <f t="shared" si="7"/>
        <v>5.002105263157895</v>
      </c>
      <c r="S42" s="87"/>
      <c r="T42" s="90">
        <f t="shared" si="8"/>
      </c>
      <c r="U42" s="87">
        <f>3558224</f>
        <v>3558224</v>
      </c>
      <c r="V42" s="88">
        <v>439005</v>
      </c>
      <c r="W42" s="169">
        <f t="shared" si="9"/>
        <v>8.10520153529003</v>
      </c>
      <c r="X42" s="157"/>
    </row>
    <row r="43" spans="1:24" s="107" customFormat="1" ht="18">
      <c r="A43" s="67">
        <v>39</v>
      </c>
      <c r="B43" s="168" t="s">
        <v>81</v>
      </c>
      <c r="C43" s="84">
        <v>39549</v>
      </c>
      <c r="D43" s="85" t="s">
        <v>63</v>
      </c>
      <c r="E43" s="85" t="s">
        <v>82</v>
      </c>
      <c r="F43" s="86">
        <v>44</v>
      </c>
      <c r="G43" s="86">
        <v>11</v>
      </c>
      <c r="H43" s="86">
        <v>5</v>
      </c>
      <c r="I43" s="87">
        <v>451</v>
      </c>
      <c r="J43" s="88">
        <v>74</v>
      </c>
      <c r="K43" s="87">
        <v>726</v>
      </c>
      <c r="L43" s="88">
        <v>128</v>
      </c>
      <c r="M43" s="87">
        <v>1028</v>
      </c>
      <c r="N43" s="88">
        <v>164</v>
      </c>
      <c r="O43" s="87">
        <f>+I43+K43+M43</f>
        <v>2205</v>
      </c>
      <c r="P43" s="88">
        <f>+J43+L43+N43</f>
        <v>366</v>
      </c>
      <c r="Q43" s="88">
        <f t="shared" si="6"/>
        <v>33.27272727272727</v>
      </c>
      <c r="R43" s="89">
        <f t="shared" si="7"/>
        <v>6.024590163934426</v>
      </c>
      <c r="S43" s="87">
        <v>1798</v>
      </c>
      <c r="T43" s="90">
        <f t="shared" si="8"/>
        <v>0.22636262513904337</v>
      </c>
      <c r="U43" s="87">
        <v>146745</v>
      </c>
      <c r="V43" s="88">
        <v>17734</v>
      </c>
      <c r="W43" s="169">
        <f t="shared" si="9"/>
        <v>8.274782902898387</v>
      </c>
      <c r="X43" s="157"/>
    </row>
    <row r="44" spans="1:24" s="107" customFormat="1" ht="18">
      <c r="A44" s="72">
        <v>40</v>
      </c>
      <c r="B44" s="168" t="s">
        <v>126</v>
      </c>
      <c r="C44" s="84">
        <v>39542</v>
      </c>
      <c r="D44" s="85" t="s">
        <v>55</v>
      </c>
      <c r="E44" s="85" t="s">
        <v>71</v>
      </c>
      <c r="F44" s="86">
        <v>16</v>
      </c>
      <c r="G44" s="86">
        <v>14</v>
      </c>
      <c r="H44" s="86">
        <v>6</v>
      </c>
      <c r="I44" s="87">
        <v>585</v>
      </c>
      <c r="J44" s="88">
        <v>100</v>
      </c>
      <c r="K44" s="87">
        <v>656</v>
      </c>
      <c r="L44" s="88">
        <v>108</v>
      </c>
      <c r="M44" s="87">
        <v>861.5</v>
      </c>
      <c r="N44" s="88">
        <v>142</v>
      </c>
      <c r="O44" s="87">
        <f>I44+K44+M44</f>
        <v>2102.5</v>
      </c>
      <c r="P44" s="88">
        <f>J44+L44+N44</f>
        <v>350</v>
      </c>
      <c r="Q44" s="88">
        <f t="shared" si="6"/>
        <v>25</v>
      </c>
      <c r="R44" s="89">
        <f t="shared" si="7"/>
        <v>6.007142857142857</v>
      </c>
      <c r="S44" s="87">
        <v>2532.5</v>
      </c>
      <c r="T44" s="90">
        <f t="shared" si="8"/>
        <v>-0.16979269496544916</v>
      </c>
      <c r="U44" s="87">
        <v>109485</v>
      </c>
      <c r="V44" s="88">
        <v>12430</v>
      </c>
      <c r="W44" s="169">
        <f t="shared" si="9"/>
        <v>8.808125502815768</v>
      </c>
      <c r="X44" s="157"/>
    </row>
    <row r="45" spans="1:24" s="107" customFormat="1" ht="18">
      <c r="A45" s="67">
        <v>41</v>
      </c>
      <c r="B45" s="168" t="s">
        <v>28</v>
      </c>
      <c r="C45" s="84">
        <v>39507</v>
      </c>
      <c r="D45" s="85" t="s">
        <v>54</v>
      </c>
      <c r="E45" s="85" t="s">
        <v>50</v>
      </c>
      <c r="F45" s="86">
        <v>130</v>
      </c>
      <c r="G45" s="86">
        <v>5</v>
      </c>
      <c r="H45" s="86">
        <v>11</v>
      </c>
      <c r="I45" s="87">
        <v>454</v>
      </c>
      <c r="J45" s="88">
        <v>87</v>
      </c>
      <c r="K45" s="87">
        <v>705</v>
      </c>
      <c r="L45" s="88">
        <v>125</v>
      </c>
      <c r="M45" s="87">
        <v>940</v>
      </c>
      <c r="N45" s="88">
        <v>157</v>
      </c>
      <c r="O45" s="87">
        <f>SUM(I45+K45+M45)</f>
        <v>2099</v>
      </c>
      <c r="P45" s="88">
        <f>J45+L45+N45</f>
        <v>369</v>
      </c>
      <c r="Q45" s="88">
        <f t="shared" si="6"/>
        <v>73.8</v>
      </c>
      <c r="R45" s="89">
        <f t="shared" si="7"/>
        <v>5.688346883468835</v>
      </c>
      <c r="S45" s="87">
        <v>1632</v>
      </c>
      <c r="T45" s="90">
        <f t="shared" si="8"/>
        <v>0.2861519607843137</v>
      </c>
      <c r="U45" s="87">
        <v>1512959.16</v>
      </c>
      <c r="V45" s="88">
        <v>212060</v>
      </c>
      <c r="W45" s="169">
        <f t="shared" si="9"/>
        <v>7.134580590398944</v>
      </c>
      <c r="X45" s="157"/>
    </row>
    <row r="46" spans="1:24" s="107" customFormat="1" ht="18">
      <c r="A46" s="67">
        <v>42</v>
      </c>
      <c r="B46" s="168" t="s">
        <v>12</v>
      </c>
      <c r="C46" s="84">
        <v>39486</v>
      </c>
      <c r="D46" s="85" t="s">
        <v>54</v>
      </c>
      <c r="E46" s="85" t="s">
        <v>13</v>
      </c>
      <c r="F46" s="86">
        <v>61</v>
      </c>
      <c r="G46" s="86">
        <v>7</v>
      </c>
      <c r="H46" s="86">
        <v>14</v>
      </c>
      <c r="I46" s="87">
        <v>373</v>
      </c>
      <c r="J46" s="88">
        <v>76</v>
      </c>
      <c r="K46" s="87">
        <v>767</v>
      </c>
      <c r="L46" s="88">
        <v>153</v>
      </c>
      <c r="M46" s="87">
        <v>779</v>
      </c>
      <c r="N46" s="88">
        <v>157</v>
      </c>
      <c r="O46" s="87">
        <f>SUM(I46+K46+M46)</f>
        <v>1919</v>
      </c>
      <c r="P46" s="88">
        <f>J46+L46+N46</f>
        <v>386</v>
      </c>
      <c r="Q46" s="88">
        <f t="shared" si="6"/>
        <v>55.142857142857146</v>
      </c>
      <c r="R46" s="89">
        <f t="shared" si="7"/>
        <v>4.971502590673575</v>
      </c>
      <c r="S46" s="87">
        <v>2718</v>
      </c>
      <c r="T46" s="90">
        <f t="shared" si="8"/>
        <v>-0.29396615158204564</v>
      </c>
      <c r="U46" s="87">
        <v>799619.82</v>
      </c>
      <c r="V46" s="88">
        <v>114498</v>
      </c>
      <c r="W46" s="169">
        <f t="shared" si="9"/>
        <v>6.983701200020961</v>
      </c>
      <c r="X46" s="157"/>
    </row>
    <row r="47" spans="1:24" s="107" customFormat="1" ht="18">
      <c r="A47" s="72">
        <v>43</v>
      </c>
      <c r="B47" s="168" t="s">
        <v>98</v>
      </c>
      <c r="C47" s="84">
        <v>39542</v>
      </c>
      <c r="D47" s="85" t="s">
        <v>15</v>
      </c>
      <c r="E47" s="85" t="s">
        <v>112</v>
      </c>
      <c r="F47" s="86">
        <v>25</v>
      </c>
      <c r="G47" s="86">
        <v>12</v>
      </c>
      <c r="H47" s="86">
        <v>6</v>
      </c>
      <c r="I47" s="87">
        <v>197</v>
      </c>
      <c r="J47" s="88">
        <v>38</v>
      </c>
      <c r="K47" s="87">
        <v>762</v>
      </c>
      <c r="L47" s="88">
        <v>109</v>
      </c>
      <c r="M47" s="87">
        <v>875</v>
      </c>
      <c r="N47" s="88">
        <v>128</v>
      </c>
      <c r="O47" s="87">
        <f>+I47+K47+M47</f>
        <v>1834</v>
      </c>
      <c r="P47" s="88">
        <f>+J47+L47+N47</f>
        <v>275</v>
      </c>
      <c r="Q47" s="88">
        <f t="shared" si="6"/>
        <v>22.916666666666668</v>
      </c>
      <c r="R47" s="89">
        <f t="shared" si="7"/>
        <v>6.669090909090909</v>
      </c>
      <c r="S47" s="87">
        <v>1814</v>
      </c>
      <c r="T47" s="90">
        <f t="shared" si="8"/>
        <v>0.011025358324145534</v>
      </c>
      <c r="U47" s="87">
        <v>171232</v>
      </c>
      <c r="V47" s="88">
        <v>17995</v>
      </c>
      <c r="W47" s="169">
        <f t="shared" si="9"/>
        <v>9.515532092247847</v>
      </c>
      <c r="X47" s="157"/>
    </row>
    <row r="48" spans="1:25" s="107" customFormat="1" ht="18">
      <c r="A48" s="67">
        <v>44</v>
      </c>
      <c r="B48" s="168" t="s">
        <v>163</v>
      </c>
      <c r="C48" s="84">
        <v>39437</v>
      </c>
      <c r="D48" s="85" t="s">
        <v>63</v>
      </c>
      <c r="E48" s="85" t="s">
        <v>164</v>
      </c>
      <c r="F48" s="86">
        <v>49</v>
      </c>
      <c r="G48" s="86">
        <v>1</v>
      </c>
      <c r="H48" s="86">
        <v>16</v>
      </c>
      <c r="I48" s="87">
        <v>0</v>
      </c>
      <c r="J48" s="88">
        <v>0</v>
      </c>
      <c r="K48" s="87">
        <v>0</v>
      </c>
      <c r="L48" s="88">
        <v>0</v>
      </c>
      <c r="M48" s="87">
        <v>1785</v>
      </c>
      <c r="N48" s="88">
        <v>178</v>
      </c>
      <c r="O48" s="87">
        <f>+I48+K48+M48</f>
        <v>1785</v>
      </c>
      <c r="P48" s="88">
        <f>+J48+L48+N48</f>
        <v>178</v>
      </c>
      <c r="Q48" s="88">
        <f t="shared" si="6"/>
        <v>178</v>
      </c>
      <c r="R48" s="89">
        <f t="shared" si="7"/>
        <v>10.02808988764045</v>
      </c>
      <c r="S48" s="87"/>
      <c r="T48" s="90">
        <f t="shared" si="8"/>
      </c>
      <c r="U48" s="87">
        <v>465036</v>
      </c>
      <c r="V48" s="88">
        <v>50498</v>
      </c>
      <c r="W48" s="169">
        <f t="shared" si="9"/>
        <v>9.208998376173314</v>
      </c>
      <c r="X48" s="157"/>
      <c r="Y48" s="112"/>
    </row>
    <row r="49" spans="1:25" s="107" customFormat="1" ht="18">
      <c r="A49" s="67">
        <v>45</v>
      </c>
      <c r="B49" s="168" t="s">
        <v>165</v>
      </c>
      <c r="C49" s="84">
        <v>39570</v>
      </c>
      <c r="D49" s="85" t="s">
        <v>55</v>
      </c>
      <c r="E49" s="85" t="s">
        <v>166</v>
      </c>
      <c r="F49" s="86">
        <v>1</v>
      </c>
      <c r="G49" s="86">
        <v>1</v>
      </c>
      <c r="H49" s="86">
        <v>1</v>
      </c>
      <c r="I49" s="87">
        <v>498</v>
      </c>
      <c r="J49" s="88">
        <v>56</v>
      </c>
      <c r="K49" s="87">
        <v>752</v>
      </c>
      <c r="L49" s="88">
        <v>87</v>
      </c>
      <c r="M49" s="87">
        <v>526</v>
      </c>
      <c r="N49" s="88">
        <v>59</v>
      </c>
      <c r="O49" s="87">
        <f>I49+K49+M49</f>
        <v>1776</v>
      </c>
      <c r="P49" s="88">
        <f>J49+L49+N49</f>
        <v>202</v>
      </c>
      <c r="Q49" s="88">
        <f t="shared" si="6"/>
        <v>202</v>
      </c>
      <c r="R49" s="89">
        <f t="shared" si="7"/>
        <v>8.792079207920793</v>
      </c>
      <c r="S49" s="87"/>
      <c r="T49" s="90">
        <f t="shared" si="8"/>
      </c>
      <c r="U49" s="87">
        <v>5794.03584</v>
      </c>
      <c r="V49" s="88">
        <v>1014</v>
      </c>
      <c r="W49" s="169">
        <f t="shared" si="9"/>
        <v>5.714039289940828</v>
      </c>
      <c r="X49" s="157"/>
      <c r="Y49" s="112"/>
    </row>
    <row r="50" spans="1:25" s="107" customFormat="1" ht="18">
      <c r="A50" s="72">
        <v>46</v>
      </c>
      <c r="B50" s="168" t="s">
        <v>115</v>
      </c>
      <c r="C50" s="84">
        <v>39535</v>
      </c>
      <c r="D50" s="85" t="s">
        <v>55</v>
      </c>
      <c r="E50" s="85" t="s">
        <v>71</v>
      </c>
      <c r="F50" s="86">
        <v>69</v>
      </c>
      <c r="G50" s="86">
        <v>11</v>
      </c>
      <c r="H50" s="86">
        <v>7</v>
      </c>
      <c r="I50" s="87">
        <v>315.5</v>
      </c>
      <c r="J50" s="88">
        <v>79</v>
      </c>
      <c r="K50" s="87">
        <v>695.5</v>
      </c>
      <c r="L50" s="88">
        <v>164</v>
      </c>
      <c r="M50" s="87">
        <v>761</v>
      </c>
      <c r="N50" s="88">
        <v>164</v>
      </c>
      <c r="O50" s="87">
        <f>I50+K50+M50</f>
        <v>1772</v>
      </c>
      <c r="P50" s="88">
        <f>J50+L50+N50</f>
        <v>407</v>
      </c>
      <c r="Q50" s="88">
        <f t="shared" si="6"/>
        <v>37</v>
      </c>
      <c r="R50" s="89">
        <f t="shared" si="7"/>
        <v>4.353808353808354</v>
      </c>
      <c r="S50" s="87">
        <v>5534</v>
      </c>
      <c r="T50" s="90">
        <f t="shared" si="8"/>
        <v>-0.6797976147452114</v>
      </c>
      <c r="U50" s="87">
        <v>383016.5</v>
      </c>
      <c r="V50" s="88">
        <v>51044</v>
      </c>
      <c r="W50" s="169">
        <f t="shared" si="9"/>
        <v>7.503653710524254</v>
      </c>
      <c r="X50" s="157"/>
      <c r="Y50" s="112"/>
    </row>
    <row r="51" spans="1:25" s="107" customFormat="1" ht="18">
      <c r="A51" s="67">
        <v>47</v>
      </c>
      <c r="B51" s="168" t="s">
        <v>85</v>
      </c>
      <c r="C51" s="84">
        <v>39549</v>
      </c>
      <c r="D51" s="85" t="s">
        <v>54</v>
      </c>
      <c r="E51" s="85" t="s">
        <v>86</v>
      </c>
      <c r="F51" s="86">
        <v>49</v>
      </c>
      <c r="G51" s="86">
        <v>13</v>
      </c>
      <c r="H51" s="86">
        <v>5</v>
      </c>
      <c r="I51" s="87">
        <v>321</v>
      </c>
      <c r="J51" s="88">
        <v>59</v>
      </c>
      <c r="K51" s="87">
        <v>664</v>
      </c>
      <c r="L51" s="88">
        <v>114</v>
      </c>
      <c r="M51" s="87">
        <v>742</v>
      </c>
      <c r="N51" s="88">
        <v>119</v>
      </c>
      <c r="O51" s="87">
        <f>SUM(I51+K51+M51)</f>
        <v>1727</v>
      </c>
      <c r="P51" s="88">
        <f>J51+L51+N51</f>
        <v>292</v>
      </c>
      <c r="Q51" s="88">
        <f t="shared" si="6"/>
        <v>22.46153846153846</v>
      </c>
      <c r="R51" s="89">
        <f t="shared" si="7"/>
        <v>5.914383561643835</v>
      </c>
      <c r="S51" s="87">
        <v>7126</v>
      </c>
      <c r="T51" s="90">
        <f t="shared" si="8"/>
        <v>-0.7576480493965759</v>
      </c>
      <c r="U51" s="87">
        <v>156086</v>
      </c>
      <c r="V51" s="88">
        <v>22749</v>
      </c>
      <c r="W51" s="169">
        <f t="shared" si="9"/>
        <v>6.861224669216229</v>
      </c>
      <c r="X51" s="157"/>
      <c r="Y51" s="112"/>
    </row>
    <row r="52" spans="1:25" s="107" customFormat="1" ht="18">
      <c r="A52" s="67">
        <v>48</v>
      </c>
      <c r="B52" s="168" t="s">
        <v>4</v>
      </c>
      <c r="C52" s="84">
        <v>39563</v>
      </c>
      <c r="D52" s="85" t="s">
        <v>75</v>
      </c>
      <c r="E52" s="85" t="s">
        <v>5</v>
      </c>
      <c r="F52" s="86">
        <v>15</v>
      </c>
      <c r="G52" s="86">
        <v>9</v>
      </c>
      <c r="H52" s="86">
        <v>3</v>
      </c>
      <c r="I52" s="87">
        <v>90</v>
      </c>
      <c r="J52" s="88">
        <v>12</v>
      </c>
      <c r="K52" s="87">
        <v>835</v>
      </c>
      <c r="L52" s="88">
        <v>115</v>
      </c>
      <c r="M52" s="87">
        <v>740</v>
      </c>
      <c r="N52" s="88">
        <v>195</v>
      </c>
      <c r="O52" s="87">
        <f>SUM(I52+K52+M52)</f>
        <v>1665</v>
      </c>
      <c r="P52" s="88">
        <f>SUM(J52+L52+N52)</f>
        <v>322</v>
      </c>
      <c r="Q52" s="88">
        <f t="shared" si="6"/>
        <v>35.77777777777778</v>
      </c>
      <c r="R52" s="89">
        <f t="shared" si="7"/>
        <v>5.170807453416149</v>
      </c>
      <c r="S52" s="87">
        <v>17144</v>
      </c>
      <c r="T52" s="90">
        <f t="shared" si="8"/>
        <v>-0.9028814745683621</v>
      </c>
      <c r="U52" s="87">
        <v>98927</v>
      </c>
      <c r="V52" s="88">
        <v>9602</v>
      </c>
      <c r="W52" s="169">
        <f t="shared" si="9"/>
        <v>10.302749427202667</v>
      </c>
      <c r="X52" s="157"/>
      <c r="Y52" s="112"/>
    </row>
    <row r="53" spans="1:25" s="107" customFormat="1" ht="18">
      <c r="A53" s="72">
        <v>49</v>
      </c>
      <c r="B53" s="168" t="s">
        <v>33</v>
      </c>
      <c r="C53" s="84">
        <v>39514</v>
      </c>
      <c r="D53" s="85" t="s">
        <v>63</v>
      </c>
      <c r="E53" s="85" t="s">
        <v>64</v>
      </c>
      <c r="F53" s="86">
        <v>129</v>
      </c>
      <c r="G53" s="86">
        <v>6</v>
      </c>
      <c r="H53" s="86">
        <v>10</v>
      </c>
      <c r="I53" s="87">
        <v>244</v>
      </c>
      <c r="J53" s="88">
        <v>63</v>
      </c>
      <c r="K53" s="87">
        <v>614</v>
      </c>
      <c r="L53" s="88">
        <v>153</v>
      </c>
      <c r="M53" s="87">
        <v>745</v>
      </c>
      <c r="N53" s="88">
        <v>192</v>
      </c>
      <c r="O53" s="87">
        <f>+I53+K53+M53</f>
        <v>1603</v>
      </c>
      <c r="P53" s="88">
        <f>+J53+L53+N53</f>
        <v>408</v>
      </c>
      <c r="Q53" s="88">
        <f t="shared" si="6"/>
        <v>68</v>
      </c>
      <c r="R53" s="89">
        <f t="shared" si="7"/>
        <v>3.928921568627451</v>
      </c>
      <c r="S53" s="87">
        <v>1916</v>
      </c>
      <c r="T53" s="90">
        <f t="shared" si="8"/>
        <v>-0.16336116910229645</v>
      </c>
      <c r="U53" s="87">
        <v>3231545</v>
      </c>
      <c r="V53" s="88">
        <v>430600</v>
      </c>
      <c r="W53" s="169">
        <f t="shared" si="9"/>
        <v>7.504749187180678</v>
      </c>
      <c r="X53" s="157"/>
      <c r="Y53" s="112"/>
    </row>
    <row r="54" spans="1:25" s="107" customFormat="1" ht="18">
      <c r="A54" s="67">
        <v>50</v>
      </c>
      <c r="B54" s="168" t="s">
        <v>73</v>
      </c>
      <c r="C54" s="84">
        <v>39402</v>
      </c>
      <c r="D54" s="85" t="s">
        <v>113</v>
      </c>
      <c r="E54" s="85" t="s">
        <v>27</v>
      </c>
      <c r="F54" s="86">
        <v>165</v>
      </c>
      <c r="G54" s="86">
        <v>1</v>
      </c>
      <c r="H54" s="86">
        <v>26</v>
      </c>
      <c r="I54" s="87">
        <v>0</v>
      </c>
      <c r="J54" s="88">
        <v>0</v>
      </c>
      <c r="K54" s="87">
        <v>1600</v>
      </c>
      <c r="L54" s="88">
        <v>320</v>
      </c>
      <c r="M54" s="87">
        <v>0</v>
      </c>
      <c r="N54" s="88">
        <v>0</v>
      </c>
      <c r="O54" s="87">
        <f>I54+K54+M54</f>
        <v>1600</v>
      </c>
      <c r="P54" s="88">
        <f>J54+L54+N54</f>
        <v>320</v>
      </c>
      <c r="Q54" s="88">
        <f t="shared" si="6"/>
        <v>320</v>
      </c>
      <c r="R54" s="89">
        <f t="shared" si="7"/>
        <v>5</v>
      </c>
      <c r="S54" s="87">
        <v>3960</v>
      </c>
      <c r="T54" s="90">
        <f t="shared" si="8"/>
        <v>-0.5959595959595959</v>
      </c>
      <c r="U54" s="87">
        <f>14303971.5</f>
        <v>14303971.5</v>
      </c>
      <c r="V54" s="88">
        <f>1935532</f>
        <v>1935532</v>
      </c>
      <c r="W54" s="169">
        <f t="shared" si="9"/>
        <v>7.390201505322568</v>
      </c>
      <c r="X54" s="157"/>
      <c r="Y54" s="112"/>
    </row>
    <row r="55" spans="1:25" s="107" customFormat="1" ht="18">
      <c r="A55" s="67">
        <v>51</v>
      </c>
      <c r="B55" s="168" t="s">
        <v>167</v>
      </c>
      <c r="C55" s="84">
        <v>39451</v>
      </c>
      <c r="D55" s="85" t="s">
        <v>53</v>
      </c>
      <c r="E55" s="85" t="s">
        <v>168</v>
      </c>
      <c r="F55" s="86">
        <v>22</v>
      </c>
      <c r="G55" s="86">
        <v>1</v>
      </c>
      <c r="H55" s="86">
        <v>18</v>
      </c>
      <c r="I55" s="87">
        <v>228</v>
      </c>
      <c r="J55" s="88">
        <v>32</v>
      </c>
      <c r="K55" s="87">
        <v>665</v>
      </c>
      <c r="L55" s="88">
        <v>92</v>
      </c>
      <c r="M55" s="87">
        <v>636</v>
      </c>
      <c r="N55" s="88">
        <v>88</v>
      </c>
      <c r="O55" s="87">
        <f>I55+K55+M55</f>
        <v>1529</v>
      </c>
      <c r="P55" s="88">
        <f>J55+L55+N55</f>
        <v>212</v>
      </c>
      <c r="Q55" s="88">
        <f t="shared" si="6"/>
        <v>212</v>
      </c>
      <c r="R55" s="89">
        <f t="shared" si="7"/>
        <v>7.212264150943396</v>
      </c>
      <c r="S55" s="87"/>
      <c r="T55" s="90">
        <f t="shared" si="8"/>
      </c>
      <c r="U55" s="87">
        <v>324115</v>
      </c>
      <c r="V55" s="88">
        <v>36430</v>
      </c>
      <c r="W55" s="169">
        <f t="shared" si="9"/>
        <v>8.896925610760363</v>
      </c>
      <c r="X55" s="157"/>
      <c r="Y55" s="112"/>
    </row>
    <row r="56" spans="1:25" s="107" customFormat="1" ht="18">
      <c r="A56" s="72">
        <v>52</v>
      </c>
      <c r="B56" s="168" t="s">
        <v>18</v>
      </c>
      <c r="C56" s="84">
        <v>39493</v>
      </c>
      <c r="D56" s="85" t="s">
        <v>63</v>
      </c>
      <c r="E56" s="85" t="s">
        <v>64</v>
      </c>
      <c r="F56" s="86">
        <v>33</v>
      </c>
      <c r="G56" s="86">
        <v>5</v>
      </c>
      <c r="H56" s="86">
        <v>13</v>
      </c>
      <c r="I56" s="87">
        <v>199</v>
      </c>
      <c r="J56" s="88">
        <v>34</v>
      </c>
      <c r="K56" s="87">
        <v>672</v>
      </c>
      <c r="L56" s="88">
        <v>115</v>
      </c>
      <c r="M56" s="87">
        <v>499</v>
      </c>
      <c r="N56" s="88">
        <v>84</v>
      </c>
      <c r="O56" s="87">
        <f>+I56+K56+M56</f>
        <v>1370</v>
      </c>
      <c r="P56" s="88">
        <f>+J56+L56+N56</f>
        <v>233</v>
      </c>
      <c r="Q56" s="88">
        <f t="shared" si="6"/>
        <v>46.6</v>
      </c>
      <c r="R56" s="89">
        <f t="shared" si="7"/>
        <v>5.879828326180258</v>
      </c>
      <c r="S56" s="87">
        <v>665</v>
      </c>
      <c r="T56" s="90">
        <f t="shared" si="8"/>
        <v>1.0601503759398496</v>
      </c>
      <c r="U56" s="87">
        <v>810325</v>
      </c>
      <c r="V56" s="88">
        <v>90016</v>
      </c>
      <c r="W56" s="169">
        <f t="shared" si="9"/>
        <v>9.002010753643797</v>
      </c>
      <c r="X56" s="157"/>
      <c r="Y56" s="112"/>
    </row>
    <row r="57" spans="1:25" s="107" customFormat="1" ht="18">
      <c r="A57" s="67">
        <v>53</v>
      </c>
      <c r="B57" s="168" t="s">
        <v>40</v>
      </c>
      <c r="C57" s="84">
        <v>39521</v>
      </c>
      <c r="D57" s="85" t="s">
        <v>63</v>
      </c>
      <c r="E57" s="85" t="s">
        <v>41</v>
      </c>
      <c r="F57" s="86">
        <v>36</v>
      </c>
      <c r="G57" s="86">
        <v>2</v>
      </c>
      <c r="H57" s="86">
        <v>9</v>
      </c>
      <c r="I57" s="87">
        <v>270</v>
      </c>
      <c r="J57" s="88">
        <v>180</v>
      </c>
      <c r="K57" s="87">
        <v>579</v>
      </c>
      <c r="L57" s="88">
        <v>279</v>
      </c>
      <c r="M57" s="87">
        <v>455</v>
      </c>
      <c r="N57" s="88">
        <v>241</v>
      </c>
      <c r="O57" s="87">
        <f>+I57+K57+M57</f>
        <v>1304</v>
      </c>
      <c r="P57" s="88">
        <f>+J57+L57+N57</f>
        <v>700</v>
      </c>
      <c r="Q57" s="88">
        <f t="shared" si="6"/>
        <v>350</v>
      </c>
      <c r="R57" s="89">
        <f t="shared" si="7"/>
        <v>1.8628571428571428</v>
      </c>
      <c r="S57" s="87">
        <v>1681</v>
      </c>
      <c r="T57" s="90">
        <f t="shared" si="8"/>
        <v>-0.22427126710291492</v>
      </c>
      <c r="U57" s="87">
        <v>195836</v>
      </c>
      <c r="V57" s="88">
        <v>25431</v>
      </c>
      <c r="W57" s="169">
        <f t="shared" si="9"/>
        <v>7.700680272108843</v>
      </c>
      <c r="X57" s="157"/>
      <c r="Y57" s="112"/>
    </row>
    <row r="58" spans="1:25" s="107" customFormat="1" ht="18">
      <c r="A58" s="67">
        <v>54</v>
      </c>
      <c r="B58" s="168" t="s">
        <v>35</v>
      </c>
      <c r="C58" s="84">
        <v>39514</v>
      </c>
      <c r="D58" s="85" t="s">
        <v>54</v>
      </c>
      <c r="E58" s="85" t="s">
        <v>36</v>
      </c>
      <c r="F58" s="86">
        <v>59</v>
      </c>
      <c r="G58" s="86">
        <v>3</v>
      </c>
      <c r="H58" s="86">
        <v>10</v>
      </c>
      <c r="I58" s="87">
        <v>228</v>
      </c>
      <c r="J58" s="88">
        <v>39</v>
      </c>
      <c r="K58" s="87">
        <v>413</v>
      </c>
      <c r="L58" s="88">
        <v>79</v>
      </c>
      <c r="M58" s="87">
        <v>645</v>
      </c>
      <c r="N58" s="88">
        <v>118</v>
      </c>
      <c r="O58" s="87">
        <f>SUM(I58+K58+M58)</f>
        <v>1286</v>
      </c>
      <c r="P58" s="88">
        <f>J58+L58+N58</f>
        <v>236</v>
      </c>
      <c r="Q58" s="88">
        <f t="shared" si="6"/>
        <v>78.66666666666667</v>
      </c>
      <c r="R58" s="89">
        <f t="shared" si="7"/>
        <v>5.4491525423728815</v>
      </c>
      <c r="S58" s="87">
        <v>1354</v>
      </c>
      <c r="T58" s="90">
        <f t="shared" si="8"/>
        <v>-0.050221565731166914</v>
      </c>
      <c r="U58" s="87">
        <v>180109.82</v>
      </c>
      <c r="V58" s="88">
        <v>26474</v>
      </c>
      <c r="W58" s="169">
        <f t="shared" si="9"/>
        <v>6.803271889400922</v>
      </c>
      <c r="X58" s="157"/>
      <c r="Y58" s="112"/>
    </row>
    <row r="59" spans="1:25" s="107" customFormat="1" ht="18">
      <c r="A59" s="72">
        <v>55</v>
      </c>
      <c r="B59" s="168" t="s">
        <v>34</v>
      </c>
      <c r="C59" s="84">
        <v>39514</v>
      </c>
      <c r="D59" s="85" t="s">
        <v>24</v>
      </c>
      <c r="E59" s="85" t="s">
        <v>26</v>
      </c>
      <c r="F59" s="86">
        <v>27</v>
      </c>
      <c r="G59" s="86">
        <v>3</v>
      </c>
      <c r="H59" s="86">
        <v>10</v>
      </c>
      <c r="I59" s="87">
        <v>333</v>
      </c>
      <c r="J59" s="88">
        <v>77</v>
      </c>
      <c r="K59" s="87">
        <v>493</v>
      </c>
      <c r="L59" s="88">
        <v>101</v>
      </c>
      <c r="M59" s="87">
        <v>445</v>
      </c>
      <c r="N59" s="88">
        <v>93</v>
      </c>
      <c r="O59" s="87">
        <f>+M59+K59+I59</f>
        <v>1271</v>
      </c>
      <c r="P59" s="88">
        <f>+N59+L59+J59</f>
        <v>271</v>
      </c>
      <c r="Q59" s="88">
        <f t="shared" si="6"/>
        <v>90.33333333333333</v>
      </c>
      <c r="R59" s="89">
        <f t="shared" si="7"/>
        <v>4.6900369003690034</v>
      </c>
      <c r="S59" s="87">
        <v>1171</v>
      </c>
      <c r="T59" s="90">
        <f t="shared" si="8"/>
        <v>0.08539709649871904</v>
      </c>
      <c r="U59" s="87">
        <v>294877</v>
      </c>
      <c r="V59" s="88">
        <v>31165</v>
      </c>
      <c r="W59" s="169">
        <f t="shared" si="9"/>
        <v>9.461800096261832</v>
      </c>
      <c r="X59" s="157"/>
      <c r="Y59" s="112"/>
    </row>
    <row r="60" spans="1:25" s="107" customFormat="1" ht="18">
      <c r="A60" s="67">
        <v>56</v>
      </c>
      <c r="B60" s="168" t="s">
        <v>122</v>
      </c>
      <c r="C60" s="84">
        <v>39542</v>
      </c>
      <c r="D60" s="85" t="s">
        <v>54</v>
      </c>
      <c r="E60" s="85" t="s">
        <v>123</v>
      </c>
      <c r="F60" s="86">
        <v>58</v>
      </c>
      <c r="G60" s="86">
        <v>9</v>
      </c>
      <c r="H60" s="86">
        <v>6</v>
      </c>
      <c r="I60" s="87">
        <v>179</v>
      </c>
      <c r="J60" s="88">
        <v>33</v>
      </c>
      <c r="K60" s="87">
        <v>400</v>
      </c>
      <c r="L60" s="88">
        <v>69</v>
      </c>
      <c r="M60" s="87">
        <v>671</v>
      </c>
      <c r="N60" s="88">
        <v>114</v>
      </c>
      <c r="O60" s="87">
        <f>SUM(I60+K60+M60)</f>
        <v>1250</v>
      </c>
      <c r="P60" s="88">
        <f>J60+L60+N60</f>
        <v>216</v>
      </c>
      <c r="Q60" s="88">
        <f t="shared" si="6"/>
        <v>24</v>
      </c>
      <c r="R60" s="89">
        <f t="shared" si="7"/>
        <v>5.787037037037037</v>
      </c>
      <c r="S60" s="87">
        <v>3818</v>
      </c>
      <c r="T60" s="90">
        <f t="shared" si="8"/>
        <v>-0.6726034573074908</v>
      </c>
      <c r="U60" s="87">
        <v>273415.5</v>
      </c>
      <c r="V60" s="88">
        <v>36118</v>
      </c>
      <c r="W60" s="169">
        <f t="shared" si="9"/>
        <v>7.570062018937926</v>
      </c>
      <c r="X60" s="157"/>
      <c r="Y60" s="112"/>
    </row>
    <row r="61" spans="1:25" s="107" customFormat="1" ht="18">
      <c r="A61" s="67">
        <v>57</v>
      </c>
      <c r="B61" s="168" t="s">
        <v>139</v>
      </c>
      <c r="C61" s="84">
        <v>39563</v>
      </c>
      <c r="D61" s="85" t="s">
        <v>140</v>
      </c>
      <c r="E61" s="85" t="s">
        <v>169</v>
      </c>
      <c r="F61" s="86">
        <v>13</v>
      </c>
      <c r="G61" s="86">
        <v>11</v>
      </c>
      <c r="H61" s="86">
        <v>3</v>
      </c>
      <c r="I61" s="87">
        <v>386</v>
      </c>
      <c r="J61" s="88">
        <v>53</v>
      </c>
      <c r="K61" s="87">
        <v>445</v>
      </c>
      <c r="L61" s="88">
        <v>54</v>
      </c>
      <c r="M61" s="87">
        <v>417</v>
      </c>
      <c r="N61" s="88">
        <v>53</v>
      </c>
      <c r="O61" s="87">
        <v>1248</v>
      </c>
      <c r="P61" s="88">
        <v>160</v>
      </c>
      <c r="Q61" s="88">
        <f t="shared" si="6"/>
        <v>14.545454545454545</v>
      </c>
      <c r="R61" s="89">
        <f t="shared" si="7"/>
        <v>7.8</v>
      </c>
      <c r="S61" s="87">
        <v>4053</v>
      </c>
      <c r="T61" s="90">
        <f t="shared" si="8"/>
        <v>-0.692079940784604</v>
      </c>
      <c r="U61" s="87">
        <v>27483</v>
      </c>
      <c r="V61" s="88">
        <v>2706</v>
      </c>
      <c r="W61" s="169">
        <f t="shared" si="9"/>
        <v>10.156319290465632</v>
      </c>
      <c r="X61" s="157"/>
      <c r="Y61" s="112"/>
    </row>
    <row r="62" spans="1:25" s="107" customFormat="1" ht="18">
      <c r="A62" s="72">
        <v>58</v>
      </c>
      <c r="B62" s="168" t="s">
        <v>83</v>
      </c>
      <c r="C62" s="84">
        <v>39549</v>
      </c>
      <c r="D62" s="85" t="s">
        <v>75</v>
      </c>
      <c r="E62" s="85" t="s">
        <v>84</v>
      </c>
      <c r="F62" s="86">
        <v>30</v>
      </c>
      <c r="G62" s="86">
        <v>4</v>
      </c>
      <c r="H62" s="86">
        <v>5</v>
      </c>
      <c r="I62" s="87">
        <v>218</v>
      </c>
      <c r="J62" s="88">
        <v>25</v>
      </c>
      <c r="K62" s="87">
        <v>664</v>
      </c>
      <c r="L62" s="88">
        <v>78</v>
      </c>
      <c r="M62" s="87">
        <v>280</v>
      </c>
      <c r="N62" s="88">
        <v>31</v>
      </c>
      <c r="O62" s="87">
        <f aca="true" t="shared" si="10" ref="O62:P64">I62+K62+M62</f>
        <v>1162</v>
      </c>
      <c r="P62" s="88">
        <f t="shared" si="10"/>
        <v>134</v>
      </c>
      <c r="Q62" s="88">
        <f t="shared" si="6"/>
        <v>33.5</v>
      </c>
      <c r="R62" s="89">
        <f t="shared" si="7"/>
        <v>8.671641791044776</v>
      </c>
      <c r="S62" s="87">
        <v>995</v>
      </c>
      <c r="T62" s="90">
        <f t="shared" si="8"/>
        <v>0.1678391959798995</v>
      </c>
      <c r="U62" s="87">
        <v>91029</v>
      </c>
      <c r="V62" s="88">
        <v>10270</v>
      </c>
      <c r="W62" s="169">
        <f t="shared" si="9"/>
        <v>8.863583252190848</v>
      </c>
      <c r="X62" s="157"/>
      <c r="Y62" s="112"/>
    </row>
    <row r="63" spans="1:25" s="107" customFormat="1" ht="18">
      <c r="A63" s="67">
        <v>59</v>
      </c>
      <c r="B63" s="168" t="s">
        <v>137</v>
      </c>
      <c r="C63" s="84">
        <v>39570</v>
      </c>
      <c r="D63" s="85" t="s">
        <v>113</v>
      </c>
      <c r="E63" s="85" t="s">
        <v>138</v>
      </c>
      <c r="F63" s="86">
        <v>3</v>
      </c>
      <c r="G63" s="86">
        <v>3</v>
      </c>
      <c r="H63" s="86">
        <v>2</v>
      </c>
      <c r="I63" s="87">
        <v>241</v>
      </c>
      <c r="J63" s="88">
        <v>28</v>
      </c>
      <c r="K63" s="87">
        <v>437</v>
      </c>
      <c r="L63" s="88">
        <v>48</v>
      </c>
      <c r="M63" s="87">
        <v>421</v>
      </c>
      <c r="N63" s="88">
        <v>49</v>
      </c>
      <c r="O63" s="87">
        <f t="shared" si="10"/>
        <v>1099</v>
      </c>
      <c r="P63" s="88">
        <f t="shared" si="10"/>
        <v>125</v>
      </c>
      <c r="Q63" s="88">
        <f t="shared" si="6"/>
        <v>41.666666666666664</v>
      </c>
      <c r="R63" s="89">
        <f t="shared" si="7"/>
        <v>8.792</v>
      </c>
      <c r="S63" s="87">
        <v>7906.5</v>
      </c>
      <c r="T63" s="90">
        <f t="shared" si="8"/>
        <v>-0.8610004426737494</v>
      </c>
      <c r="U63" s="87">
        <f>14890.5</f>
        <v>14890.5</v>
      </c>
      <c r="V63" s="88">
        <v>1515</v>
      </c>
      <c r="W63" s="169">
        <f t="shared" si="9"/>
        <v>9.828712871287129</v>
      </c>
      <c r="X63" s="157"/>
      <c r="Y63" s="112"/>
    </row>
    <row r="64" spans="1:25" s="107" customFormat="1" ht="18">
      <c r="A64" s="67">
        <v>60</v>
      </c>
      <c r="B64" s="168" t="s">
        <v>87</v>
      </c>
      <c r="C64" s="84">
        <v>39549</v>
      </c>
      <c r="D64" s="85" t="s">
        <v>55</v>
      </c>
      <c r="E64" s="85" t="s">
        <v>88</v>
      </c>
      <c r="F64" s="86">
        <v>5</v>
      </c>
      <c r="G64" s="86">
        <v>5</v>
      </c>
      <c r="H64" s="86">
        <v>5</v>
      </c>
      <c r="I64" s="87">
        <v>178</v>
      </c>
      <c r="J64" s="88">
        <v>20</v>
      </c>
      <c r="K64" s="87">
        <v>485</v>
      </c>
      <c r="L64" s="88">
        <v>46</v>
      </c>
      <c r="M64" s="87">
        <v>419</v>
      </c>
      <c r="N64" s="88">
        <v>40</v>
      </c>
      <c r="O64" s="87">
        <f t="shared" si="10"/>
        <v>1082</v>
      </c>
      <c r="P64" s="88">
        <f t="shared" si="10"/>
        <v>106</v>
      </c>
      <c r="Q64" s="88">
        <f t="shared" si="6"/>
        <v>21.2</v>
      </c>
      <c r="R64" s="89">
        <f t="shared" si="7"/>
        <v>10.20754716981132</v>
      </c>
      <c r="S64" s="87">
        <v>1870</v>
      </c>
      <c r="T64" s="90">
        <f t="shared" si="8"/>
        <v>-0.4213903743315508</v>
      </c>
      <c r="U64" s="87">
        <v>29129.5</v>
      </c>
      <c r="V64" s="88">
        <v>2887</v>
      </c>
      <c r="W64" s="169">
        <f t="shared" si="9"/>
        <v>10.089885694492553</v>
      </c>
      <c r="X64" s="157"/>
      <c r="Y64" s="112"/>
    </row>
    <row r="65" spans="1:25" s="107" customFormat="1" ht="18">
      <c r="A65" s="72">
        <v>61</v>
      </c>
      <c r="B65" s="168" t="s">
        <v>141</v>
      </c>
      <c r="C65" s="84">
        <v>39570</v>
      </c>
      <c r="D65" s="85" t="s">
        <v>24</v>
      </c>
      <c r="E65" s="85" t="s">
        <v>29</v>
      </c>
      <c r="F65" s="86">
        <v>2</v>
      </c>
      <c r="G65" s="86">
        <v>2</v>
      </c>
      <c r="H65" s="86">
        <v>2</v>
      </c>
      <c r="I65" s="87">
        <v>472</v>
      </c>
      <c r="J65" s="88">
        <v>42</v>
      </c>
      <c r="K65" s="87">
        <v>283</v>
      </c>
      <c r="L65" s="88">
        <v>27</v>
      </c>
      <c r="M65" s="87">
        <v>310</v>
      </c>
      <c r="N65" s="88">
        <v>28</v>
      </c>
      <c r="O65" s="87">
        <f>+M65+K65+I65</f>
        <v>1065</v>
      </c>
      <c r="P65" s="88">
        <f>+N65+L65+J65</f>
        <v>97</v>
      </c>
      <c r="Q65" s="88">
        <f t="shared" si="6"/>
        <v>48.5</v>
      </c>
      <c r="R65" s="89">
        <f t="shared" si="7"/>
        <v>10.97938144329897</v>
      </c>
      <c r="S65" s="87">
        <v>3546</v>
      </c>
      <c r="T65" s="90">
        <f t="shared" si="8"/>
        <v>-0.6996615905245347</v>
      </c>
      <c r="U65" s="87">
        <v>7039</v>
      </c>
      <c r="V65" s="88">
        <v>673</v>
      </c>
      <c r="W65" s="169">
        <f t="shared" si="9"/>
        <v>10.459138187221397</v>
      </c>
      <c r="X65" s="157"/>
      <c r="Y65" s="112"/>
    </row>
    <row r="66" spans="1:25" s="107" customFormat="1" ht="18">
      <c r="A66" s="67">
        <v>62</v>
      </c>
      <c r="B66" s="168" t="s">
        <v>170</v>
      </c>
      <c r="C66" s="84">
        <v>39493</v>
      </c>
      <c r="D66" s="85" t="s">
        <v>24</v>
      </c>
      <c r="E66" s="85" t="s">
        <v>25</v>
      </c>
      <c r="F66" s="86">
        <v>69</v>
      </c>
      <c r="G66" s="86">
        <v>2</v>
      </c>
      <c r="H66" s="86">
        <v>13</v>
      </c>
      <c r="I66" s="87">
        <v>230</v>
      </c>
      <c r="J66" s="88">
        <v>69</v>
      </c>
      <c r="K66" s="87">
        <v>345</v>
      </c>
      <c r="L66" s="88">
        <v>92</v>
      </c>
      <c r="M66" s="87">
        <v>425</v>
      </c>
      <c r="N66" s="88">
        <v>108</v>
      </c>
      <c r="O66" s="87">
        <f>+M66+K66+I66</f>
        <v>1000</v>
      </c>
      <c r="P66" s="88">
        <f>+N66+L66+J66</f>
        <v>269</v>
      </c>
      <c r="Q66" s="88">
        <f t="shared" si="6"/>
        <v>134.5</v>
      </c>
      <c r="R66" s="89">
        <f t="shared" si="7"/>
        <v>3.717472118959108</v>
      </c>
      <c r="S66" s="87"/>
      <c r="T66" s="90">
        <f t="shared" si="8"/>
      </c>
      <c r="U66" s="87">
        <v>878047</v>
      </c>
      <c r="V66" s="88">
        <v>106362</v>
      </c>
      <c r="W66" s="169">
        <f t="shared" si="9"/>
        <v>8.255269739192569</v>
      </c>
      <c r="X66" s="157"/>
      <c r="Y66" s="112"/>
    </row>
    <row r="67" spans="1:25" s="107" customFormat="1" ht="18">
      <c r="A67" s="67">
        <v>63</v>
      </c>
      <c r="B67" s="168" t="s">
        <v>14</v>
      </c>
      <c r="C67" s="84">
        <v>39458</v>
      </c>
      <c r="D67" s="85" t="s">
        <v>15</v>
      </c>
      <c r="E67" s="85" t="s">
        <v>112</v>
      </c>
      <c r="F67" s="86">
        <v>8</v>
      </c>
      <c r="G67" s="86">
        <v>3</v>
      </c>
      <c r="H67" s="86">
        <v>17</v>
      </c>
      <c r="I67" s="87">
        <v>201</v>
      </c>
      <c r="J67" s="88">
        <v>28</v>
      </c>
      <c r="K67" s="87">
        <v>397</v>
      </c>
      <c r="L67" s="88">
        <v>57</v>
      </c>
      <c r="M67" s="87">
        <v>385</v>
      </c>
      <c r="N67" s="88">
        <v>53</v>
      </c>
      <c r="O67" s="87">
        <f>+I67+K67+M67</f>
        <v>983</v>
      </c>
      <c r="P67" s="88">
        <f>+J67+L67+N67</f>
        <v>138</v>
      </c>
      <c r="Q67" s="88">
        <f t="shared" si="6"/>
        <v>46</v>
      </c>
      <c r="R67" s="89">
        <f t="shared" si="7"/>
        <v>7.1231884057971016</v>
      </c>
      <c r="S67" s="87">
        <v>1266</v>
      </c>
      <c r="T67" s="90">
        <f t="shared" si="8"/>
        <v>-0.2235387045813586</v>
      </c>
      <c r="U67" s="87">
        <v>279019</v>
      </c>
      <c r="V67" s="88">
        <v>27507</v>
      </c>
      <c r="W67" s="169">
        <f t="shared" si="9"/>
        <v>10.14356345657469</v>
      </c>
      <c r="X67" s="157"/>
      <c r="Y67" s="112"/>
    </row>
    <row r="68" spans="1:25" s="107" customFormat="1" ht="18">
      <c r="A68" s="72">
        <v>64</v>
      </c>
      <c r="B68" s="168" t="s">
        <v>97</v>
      </c>
      <c r="C68" s="84">
        <v>39528</v>
      </c>
      <c r="D68" s="85" t="s">
        <v>54</v>
      </c>
      <c r="E68" s="85" t="s">
        <v>171</v>
      </c>
      <c r="F68" s="86">
        <v>6</v>
      </c>
      <c r="G68" s="86">
        <v>6</v>
      </c>
      <c r="H68" s="86">
        <v>4</v>
      </c>
      <c r="I68" s="87">
        <v>154</v>
      </c>
      <c r="J68" s="88">
        <v>16</v>
      </c>
      <c r="K68" s="87">
        <v>388.5</v>
      </c>
      <c r="L68" s="88">
        <v>38</v>
      </c>
      <c r="M68" s="87">
        <v>310</v>
      </c>
      <c r="N68" s="88">
        <v>31</v>
      </c>
      <c r="O68" s="87">
        <f>SUM(I68+K68+M68)</f>
        <v>852.5</v>
      </c>
      <c r="P68" s="88">
        <f>J68+L68+N68</f>
        <v>85</v>
      </c>
      <c r="Q68" s="88">
        <f t="shared" si="6"/>
        <v>14.166666666666666</v>
      </c>
      <c r="R68" s="89">
        <f t="shared" si="7"/>
        <v>10.029411764705882</v>
      </c>
      <c r="S68" s="87">
        <v>1606</v>
      </c>
      <c r="T68" s="90">
        <f t="shared" si="8"/>
        <v>-0.4691780821917808</v>
      </c>
      <c r="U68" s="87">
        <v>23971</v>
      </c>
      <c r="V68" s="88">
        <v>2768</v>
      </c>
      <c r="W68" s="169">
        <f t="shared" si="9"/>
        <v>8.660043352601155</v>
      </c>
      <c r="X68" s="157"/>
      <c r="Y68" s="112"/>
    </row>
    <row r="69" spans="1:25" s="107" customFormat="1" ht="18">
      <c r="A69" s="67">
        <v>65</v>
      </c>
      <c r="B69" s="168" t="s">
        <v>31</v>
      </c>
      <c r="C69" s="84">
        <v>39507</v>
      </c>
      <c r="D69" s="85" t="s">
        <v>55</v>
      </c>
      <c r="E69" s="85" t="s">
        <v>71</v>
      </c>
      <c r="F69" s="86">
        <v>20</v>
      </c>
      <c r="G69" s="86">
        <v>3</v>
      </c>
      <c r="H69" s="86">
        <v>11</v>
      </c>
      <c r="I69" s="87">
        <v>201</v>
      </c>
      <c r="J69" s="88">
        <v>33</v>
      </c>
      <c r="K69" s="87">
        <v>342</v>
      </c>
      <c r="L69" s="88">
        <v>55</v>
      </c>
      <c r="M69" s="87">
        <v>222</v>
      </c>
      <c r="N69" s="88">
        <v>34</v>
      </c>
      <c r="O69" s="87">
        <f>I69+K69+M69</f>
        <v>765</v>
      </c>
      <c r="P69" s="88">
        <f>J69+L69+N69</f>
        <v>122</v>
      </c>
      <c r="Q69" s="88">
        <f aca="true" t="shared" si="11" ref="Q69:Q100">IF(O69&lt;&gt;0,P69/G69,"")</f>
        <v>40.666666666666664</v>
      </c>
      <c r="R69" s="89">
        <f aca="true" t="shared" si="12" ref="R69:R100">IF(O69&lt;&gt;0,O69/P69,"")</f>
        <v>6.270491803278689</v>
      </c>
      <c r="S69" s="87">
        <v>978</v>
      </c>
      <c r="T69" s="90">
        <f aca="true" t="shared" si="13" ref="T69:T100">IF(S69&lt;&gt;0,-(S69-O69)/S69,"")</f>
        <v>-0.21779141104294478</v>
      </c>
      <c r="U69" s="87">
        <v>112613</v>
      </c>
      <c r="V69" s="88">
        <v>13675</v>
      </c>
      <c r="W69" s="169">
        <f aca="true" t="shared" si="14" ref="W69:W100">U69/V69</f>
        <v>8.234954296160877</v>
      </c>
      <c r="X69" s="157"/>
      <c r="Y69" s="112"/>
    </row>
    <row r="70" spans="1:25" s="107" customFormat="1" ht="18">
      <c r="A70" s="67">
        <v>66</v>
      </c>
      <c r="B70" s="168" t="s">
        <v>114</v>
      </c>
      <c r="C70" s="84">
        <v>39535</v>
      </c>
      <c r="D70" s="85" t="s">
        <v>72</v>
      </c>
      <c r="E70" s="85" t="s">
        <v>77</v>
      </c>
      <c r="F70" s="86">
        <v>66</v>
      </c>
      <c r="G70" s="86">
        <v>2</v>
      </c>
      <c r="H70" s="86">
        <v>7</v>
      </c>
      <c r="I70" s="87">
        <v>72</v>
      </c>
      <c r="J70" s="88">
        <v>16</v>
      </c>
      <c r="K70" s="87">
        <v>279</v>
      </c>
      <c r="L70" s="88">
        <v>59</v>
      </c>
      <c r="M70" s="87">
        <v>369</v>
      </c>
      <c r="N70" s="88">
        <v>81</v>
      </c>
      <c r="O70" s="87">
        <f>I70+K70+M70</f>
        <v>720</v>
      </c>
      <c r="P70" s="88">
        <f>J70+L70+N70</f>
        <v>156</v>
      </c>
      <c r="Q70" s="88">
        <f t="shared" si="11"/>
        <v>78</v>
      </c>
      <c r="R70" s="89">
        <f t="shared" si="12"/>
        <v>4.615384615384615</v>
      </c>
      <c r="S70" s="87">
        <v>2262</v>
      </c>
      <c r="T70" s="90">
        <f t="shared" si="13"/>
        <v>-0.6816976127320955</v>
      </c>
      <c r="U70" s="87">
        <v>709532.5</v>
      </c>
      <c r="V70" s="88">
        <v>93707</v>
      </c>
      <c r="W70" s="169">
        <f t="shared" si="14"/>
        <v>7.571819607926836</v>
      </c>
      <c r="X70" s="157"/>
      <c r="Y70" s="112"/>
    </row>
    <row r="71" spans="1:25" s="107" customFormat="1" ht="18">
      <c r="A71" s="72">
        <v>67</v>
      </c>
      <c r="B71" s="168" t="s">
        <v>143</v>
      </c>
      <c r="C71" s="84">
        <v>39388</v>
      </c>
      <c r="D71" s="85" t="s">
        <v>63</v>
      </c>
      <c r="E71" s="85" t="s">
        <v>144</v>
      </c>
      <c r="F71" s="86">
        <v>4</v>
      </c>
      <c r="G71" s="86">
        <v>1</v>
      </c>
      <c r="H71" s="86">
        <v>8</v>
      </c>
      <c r="I71" s="87">
        <v>0</v>
      </c>
      <c r="J71" s="88">
        <v>0</v>
      </c>
      <c r="K71" s="87">
        <v>0</v>
      </c>
      <c r="L71" s="88">
        <v>0</v>
      </c>
      <c r="M71" s="87">
        <v>714</v>
      </c>
      <c r="N71" s="88">
        <v>238</v>
      </c>
      <c r="O71" s="87">
        <f>+I71+K71+M71</f>
        <v>714</v>
      </c>
      <c r="P71" s="88">
        <f>+J71+L71+N71</f>
        <v>238</v>
      </c>
      <c r="Q71" s="88">
        <f t="shared" si="11"/>
        <v>238</v>
      </c>
      <c r="R71" s="89">
        <f t="shared" si="12"/>
        <v>3</v>
      </c>
      <c r="S71" s="87">
        <v>1667</v>
      </c>
      <c r="T71" s="90">
        <f t="shared" si="13"/>
        <v>-0.5716856628674265</v>
      </c>
      <c r="U71" s="87">
        <v>38975</v>
      </c>
      <c r="V71" s="88">
        <v>4115</v>
      </c>
      <c r="W71" s="169">
        <f t="shared" si="14"/>
        <v>9.471445929526125</v>
      </c>
      <c r="X71" s="157"/>
      <c r="Y71" s="112"/>
    </row>
    <row r="72" spans="1:25" s="107" customFormat="1" ht="18">
      <c r="A72" s="67">
        <v>68</v>
      </c>
      <c r="B72" s="168" t="s">
        <v>121</v>
      </c>
      <c r="C72" s="84">
        <v>39542</v>
      </c>
      <c r="D72" s="85" t="s">
        <v>24</v>
      </c>
      <c r="E72" s="85" t="s">
        <v>26</v>
      </c>
      <c r="F72" s="86">
        <v>59</v>
      </c>
      <c r="G72" s="86">
        <v>5</v>
      </c>
      <c r="H72" s="86">
        <v>6</v>
      </c>
      <c r="I72" s="87">
        <v>172</v>
      </c>
      <c r="J72" s="88">
        <v>26</v>
      </c>
      <c r="K72" s="87">
        <v>275</v>
      </c>
      <c r="L72" s="88">
        <v>45</v>
      </c>
      <c r="M72" s="87">
        <v>263</v>
      </c>
      <c r="N72" s="88">
        <v>39</v>
      </c>
      <c r="O72" s="87">
        <f>+M72+K72+I72</f>
        <v>710</v>
      </c>
      <c r="P72" s="88">
        <f>+N72+L72+J72</f>
        <v>110</v>
      </c>
      <c r="Q72" s="88">
        <f t="shared" si="11"/>
        <v>22</v>
      </c>
      <c r="R72" s="89">
        <f t="shared" si="12"/>
        <v>6.454545454545454</v>
      </c>
      <c r="S72" s="87">
        <v>4116</v>
      </c>
      <c r="T72" s="90">
        <f t="shared" si="13"/>
        <v>-0.8275024295432458</v>
      </c>
      <c r="U72" s="87">
        <v>560603</v>
      </c>
      <c r="V72" s="88">
        <v>64816</v>
      </c>
      <c r="W72" s="169">
        <f t="shared" si="14"/>
        <v>8.649145272772156</v>
      </c>
      <c r="X72" s="157"/>
      <c r="Y72" s="112"/>
    </row>
    <row r="73" spans="1:25" s="107" customFormat="1" ht="18">
      <c r="A73" s="67">
        <v>69</v>
      </c>
      <c r="B73" s="168" t="s">
        <v>106</v>
      </c>
      <c r="C73" s="84">
        <v>39451</v>
      </c>
      <c r="D73" s="85" t="s">
        <v>55</v>
      </c>
      <c r="E73" s="85" t="s">
        <v>71</v>
      </c>
      <c r="F73" s="86">
        <v>25</v>
      </c>
      <c r="G73" s="86">
        <v>4</v>
      </c>
      <c r="H73" s="86">
        <v>18</v>
      </c>
      <c r="I73" s="87">
        <v>62</v>
      </c>
      <c r="J73" s="88">
        <v>13</v>
      </c>
      <c r="K73" s="87">
        <v>223</v>
      </c>
      <c r="L73" s="88">
        <v>42</v>
      </c>
      <c r="M73" s="87">
        <v>393</v>
      </c>
      <c r="N73" s="88">
        <v>67</v>
      </c>
      <c r="O73" s="87">
        <f>I73+K73+M73</f>
        <v>678</v>
      </c>
      <c r="P73" s="88">
        <f>J73+L73+N73</f>
        <v>122</v>
      </c>
      <c r="Q73" s="88">
        <f t="shared" si="11"/>
        <v>30.5</v>
      </c>
      <c r="R73" s="89">
        <f t="shared" si="12"/>
        <v>5.557377049180328</v>
      </c>
      <c r="S73" s="87">
        <v>688</v>
      </c>
      <c r="T73" s="90">
        <f t="shared" si="13"/>
        <v>-0.014534883720930232</v>
      </c>
      <c r="U73" s="87">
        <v>255259</v>
      </c>
      <c r="V73" s="88">
        <v>31341</v>
      </c>
      <c r="W73" s="169">
        <f t="shared" si="14"/>
        <v>8.144571009221147</v>
      </c>
      <c r="X73" s="157"/>
      <c r="Y73" s="112"/>
    </row>
    <row r="74" spans="1:25" s="107" customFormat="1" ht="18">
      <c r="A74" s="72">
        <v>70</v>
      </c>
      <c r="B74" s="168" t="s">
        <v>172</v>
      </c>
      <c r="C74" s="84">
        <v>39493</v>
      </c>
      <c r="D74" s="85" t="s">
        <v>55</v>
      </c>
      <c r="E74" s="85" t="s">
        <v>71</v>
      </c>
      <c r="F74" s="86">
        <v>21</v>
      </c>
      <c r="G74" s="86">
        <v>2</v>
      </c>
      <c r="H74" s="86">
        <v>13</v>
      </c>
      <c r="I74" s="87">
        <v>155</v>
      </c>
      <c r="J74" s="88">
        <v>19</v>
      </c>
      <c r="K74" s="87">
        <v>142</v>
      </c>
      <c r="L74" s="88">
        <v>16</v>
      </c>
      <c r="M74" s="87">
        <v>331</v>
      </c>
      <c r="N74" s="88">
        <v>32</v>
      </c>
      <c r="O74" s="87">
        <f>I74+K74+M74</f>
        <v>628</v>
      </c>
      <c r="P74" s="88">
        <f>J74+L74+N74</f>
        <v>67</v>
      </c>
      <c r="Q74" s="88">
        <f t="shared" si="11"/>
        <v>33.5</v>
      </c>
      <c r="R74" s="89">
        <f t="shared" si="12"/>
        <v>9.373134328358208</v>
      </c>
      <c r="S74" s="87">
        <v>27.5</v>
      </c>
      <c r="T74" s="90">
        <f t="shared" si="13"/>
        <v>21.836363636363636</v>
      </c>
      <c r="U74" s="87">
        <v>61566</v>
      </c>
      <c r="V74" s="88">
        <v>7750</v>
      </c>
      <c r="W74" s="169">
        <f t="shared" si="14"/>
        <v>7.944</v>
      </c>
      <c r="X74" s="157"/>
      <c r="Y74" s="112"/>
    </row>
    <row r="75" spans="1:25" s="107" customFormat="1" ht="18">
      <c r="A75" s="67">
        <v>71</v>
      </c>
      <c r="B75" s="168" t="s">
        <v>48</v>
      </c>
      <c r="C75" s="84">
        <v>39528</v>
      </c>
      <c r="D75" s="85" t="s">
        <v>63</v>
      </c>
      <c r="E75" s="85" t="s">
        <v>49</v>
      </c>
      <c r="F75" s="86">
        <v>72</v>
      </c>
      <c r="G75" s="86">
        <v>4</v>
      </c>
      <c r="H75" s="86">
        <v>8</v>
      </c>
      <c r="I75" s="87">
        <v>140</v>
      </c>
      <c r="J75" s="88">
        <v>37</v>
      </c>
      <c r="K75" s="87">
        <v>221</v>
      </c>
      <c r="L75" s="88">
        <v>34</v>
      </c>
      <c r="M75" s="87">
        <v>259</v>
      </c>
      <c r="N75" s="88">
        <v>38</v>
      </c>
      <c r="O75" s="87">
        <f>+I75+K75+M75</f>
        <v>620</v>
      </c>
      <c r="P75" s="88">
        <f>+J75+L75+N75</f>
        <v>109</v>
      </c>
      <c r="Q75" s="88">
        <f t="shared" si="11"/>
        <v>27.25</v>
      </c>
      <c r="R75" s="89">
        <f t="shared" si="12"/>
        <v>5.6880733944954125</v>
      </c>
      <c r="S75" s="87">
        <v>113</v>
      </c>
      <c r="T75" s="90">
        <f t="shared" si="13"/>
        <v>4.486725663716814</v>
      </c>
      <c r="U75" s="87">
        <v>319264</v>
      </c>
      <c r="V75" s="88">
        <v>47349</v>
      </c>
      <c r="W75" s="169">
        <f t="shared" si="14"/>
        <v>6.742782318528374</v>
      </c>
      <c r="X75" s="157"/>
      <c r="Y75" s="112"/>
    </row>
    <row r="76" spans="1:25" s="107" customFormat="1" ht="18">
      <c r="A76" s="67">
        <v>72</v>
      </c>
      <c r="B76" s="168" t="s">
        <v>0</v>
      </c>
      <c r="C76" s="84">
        <v>39402</v>
      </c>
      <c r="D76" s="85" t="s">
        <v>24</v>
      </c>
      <c r="E76" s="85" t="s">
        <v>26</v>
      </c>
      <c r="F76" s="86">
        <v>130</v>
      </c>
      <c r="G76" s="86">
        <v>1</v>
      </c>
      <c r="H76" s="86">
        <v>25</v>
      </c>
      <c r="I76" s="87">
        <v>251</v>
      </c>
      <c r="J76" s="88">
        <v>47</v>
      </c>
      <c r="K76" s="87">
        <v>126</v>
      </c>
      <c r="L76" s="88">
        <v>18</v>
      </c>
      <c r="M76" s="87">
        <v>243</v>
      </c>
      <c r="N76" s="88">
        <v>37</v>
      </c>
      <c r="O76" s="87">
        <f>+M76+K76+I76</f>
        <v>620</v>
      </c>
      <c r="P76" s="88">
        <f>+N76+L76+J76</f>
        <v>102</v>
      </c>
      <c r="Q76" s="88">
        <f t="shared" si="11"/>
        <v>102</v>
      </c>
      <c r="R76" s="89">
        <f t="shared" si="12"/>
        <v>6.078431372549019</v>
      </c>
      <c r="S76" s="87">
        <v>235</v>
      </c>
      <c r="T76" s="90">
        <f t="shared" si="13"/>
        <v>1.6382978723404256</v>
      </c>
      <c r="U76" s="87">
        <v>2099107</v>
      </c>
      <c r="V76" s="88">
        <v>266201</v>
      </c>
      <c r="W76" s="169">
        <f t="shared" si="14"/>
        <v>7.885421166712372</v>
      </c>
      <c r="X76" s="157"/>
      <c r="Y76" s="112"/>
    </row>
    <row r="77" spans="1:25" s="107" customFormat="1" ht="18">
      <c r="A77" s="72">
        <v>73</v>
      </c>
      <c r="B77" s="168" t="s">
        <v>8</v>
      </c>
      <c r="C77" s="84">
        <v>39437</v>
      </c>
      <c r="D77" s="85" t="s">
        <v>55</v>
      </c>
      <c r="E77" s="85" t="s">
        <v>105</v>
      </c>
      <c r="F77" s="86">
        <v>7</v>
      </c>
      <c r="G77" s="86">
        <v>4</v>
      </c>
      <c r="H77" s="86">
        <v>15</v>
      </c>
      <c r="I77" s="87">
        <v>93</v>
      </c>
      <c r="J77" s="88">
        <v>17</v>
      </c>
      <c r="K77" s="87">
        <v>160</v>
      </c>
      <c r="L77" s="88">
        <v>24</v>
      </c>
      <c r="M77" s="87">
        <v>340</v>
      </c>
      <c r="N77" s="88">
        <v>49</v>
      </c>
      <c r="O77" s="87">
        <f>I77+K77+M77</f>
        <v>593</v>
      </c>
      <c r="P77" s="88">
        <f>J77+L77+N77</f>
        <v>90</v>
      </c>
      <c r="Q77" s="88">
        <f t="shared" si="11"/>
        <v>22.5</v>
      </c>
      <c r="R77" s="89">
        <f t="shared" si="12"/>
        <v>6.588888888888889</v>
      </c>
      <c r="S77" s="87">
        <v>393</v>
      </c>
      <c r="T77" s="90">
        <f t="shared" si="13"/>
        <v>0.5089058524173028</v>
      </c>
      <c r="U77" s="87">
        <v>51193.7</v>
      </c>
      <c r="V77" s="88">
        <v>7175</v>
      </c>
      <c r="W77" s="169">
        <f t="shared" si="14"/>
        <v>7.135010452961672</v>
      </c>
      <c r="X77" s="157"/>
      <c r="Y77" s="112"/>
    </row>
    <row r="78" spans="1:25" s="107" customFormat="1" ht="18">
      <c r="A78" s="67">
        <v>74</v>
      </c>
      <c r="B78" s="168" t="s">
        <v>100</v>
      </c>
      <c r="C78" s="84">
        <v>39437</v>
      </c>
      <c r="D78" s="85" t="s">
        <v>72</v>
      </c>
      <c r="E78" s="85" t="s">
        <v>101</v>
      </c>
      <c r="F78" s="86">
        <v>156</v>
      </c>
      <c r="G78" s="86">
        <v>1</v>
      </c>
      <c r="H78" s="86">
        <v>19</v>
      </c>
      <c r="I78" s="87">
        <v>0</v>
      </c>
      <c r="J78" s="88">
        <v>0</v>
      </c>
      <c r="K78" s="87">
        <v>263</v>
      </c>
      <c r="L78" s="88">
        <v>43</v>
      </c>
      <c r="M78" s="87">
        <v>277</v>
      </c>
      <c r="N78" s="88">
        <v>45</v>
      </c>
      <c r="O78" s="87">
        <f>SUM(I78+K78+M78)</f>
        <v>540</v>
      </c>
      <c r="P78" s="88">
        <f>SUM(J78+L78+N78)</f>
        <v>88</v>
      </c>
      <c r="Q78" s="88">
        <f t="shared" si="11"/>
        <v>88</v>
      </c>
      <c r="R78" s="89">
        <f t="shared" si="12"/>
        <v>6.136363636363637</v>
      </c>
      <c r="S78" s="87">
        <v>2531</v>
      </c>
      <c r="T78" s="90">
        <f t="shared" si="13"/>
        <v>-0.7866455946266298</v>
      </c>
      <c r="U78" s="87">
        <v>4509407.5</v>
      </c>
      <c r="V78" s="88">
        <v>626449</v>
      </c>
      <c r="W78" s="169">
        <f t="shared" si="14"/>
        <v>7.198363314491682</v>
      </c>
      <c r="X78" s="157"/>
      <c r="Y78" s="112"/>
    </row>
    <row r="79" spans="1:25" s="107" customFormat="1" ht="18">
      <c r="A79" s="67">
        <v>75</v>
      </c>
      <c r="B79" s="168" t="s">
        <v>173</v>
      </c>
      <c r="C79" s="84">
        <v>39416</v>
      </c>
      <c r="D79" s="85" t="s">
        <v>53</v>
      </c>
      <c r="E79" s="85" t="s">
        <v>174</v>
      </c>
      <c r="F79" s="86">
        <v>45</v>
      </c>
      <c r="G79" s="86">
        <v>1</v>
      </c>
      <c r="H79" s="86">
        <v>16</v>
      </c>
      <c r="I79" s="87">
        <v>300</v>
      </c>
      <c r="J79" s="88">
        <v>100</v>
      </c>
      <c r="K79" s="87">
        <v>90</v>
      </c>
      <c r="L79" s="88">
        <v>30</v>
      </c>
      <c r="M79" s="87">
        <v>90</v>
      </c>
      <c r="N79" s="88">
        <v>30</v>
      </c>
      <c r="O79" s="87">
        <f>I79+K79+M79</f>
        <v>480</v>
      </c>
      <c r="P79" s="88">
        <f>J79+L79+N79</f>
        <v>160</v>
      </c>
      <c r="Q79" s="88">
        <f t="shared" si="11"/>
        <v>160</v>
      </c>
      <c r="R79" s="89">
        <f t="shared" si="12"/>
        <v>3</v>
      </c>
      <c r="S79" s="87"/>
      <c r="T79" s="90">
        <f t="shared" si="13"/>
      </c>
      <c r="U79" s="87">
        <v>184906.5</v>
      </c>
      <c r="V79" s="88">
        <v>27983</v>
      </c>
      <c r="W79" s="169">
        <f t="shared" si="14"/>
        <v>6.607815459386056</v>
      </c>
      <c r="X79" s="157"/>
      <c r="Y79" s="112"/>
    </row>
    <row r="80" spans="1:25" s="107" customFormat="1" ht="18">
      <c r="A80" s="72">
        <v>76</v>
      </c>
      <c r="B80" s="168" t="s">
        <v>99</v>
      </c>
      <c r="C80" s="84">
        <v>39507</v>
      </c>
      <c r="D80" s="85" t="s">
        <v>63</v>
      </c>
      <c r="E80" s="85" t="s">
        <v>26</v>
      </c>
      <c r="F80" s="86">
        <v>82</v>
      </c>
      <c r="G80" s="86">
        <v>4</v>
      </c>
      <c r="H80" s="86">
        <v>11</v>
      </c>
      <c r="I80" s="87">
        <v>98</v>
      </c>
      <c r="J80" s="88">
        <v>21</v>
      </c>
      <c r="K80" s="87">
        <v>143</v>
      </c>
      <c r="L80" s="88">
        <v>32</v>
      </c>
      <c r="M80" s="87">
        <v>149</v>
      </c>
      <c r="N80" s="88">
        <v>30</v>
      </c>
      <c r="O80" s="87">
        <f>+I80+K80+M80</f>
        <v>390</v>
      </c>
      <c r="P80" s="88">
        <f>+J80+L80+N80</f>
        <v>83</v>
      </c>
      <c r="Q80" s="88">
        <f t="shared" si="11"/>
        <v>20.75</v>
      </c>
      <c r="R80" s="89">
        <f t="shared" si="12"/>
        <v>4.698795180722891</v>
      </c>
      <c r="S80" s="87">
        <v>461</v>
      </c>
      <c r="T80" s="90">
        <f t="shared" si="13"/>
        <v>-0.1540130151843818</v>
      </c>
      <c r="U80" s="87">
        <v>870369</v>
      </c>
      <c r="V80" s="88">
        <v>117501</v>
      </c>
      <c r="W80" s="169">
        <f t="shared" si="14"/>
        <v>7.407332703551459</v>
      </c>
      <c r="X80" s="157"/>
      <c r="Y80" s="112"/>
    </row>
    <row r="81" spans="1:25" s="107" customFormat="1" ht="18">
      <c r="A81" s="67">
        <v>77</v>
      </c>
      <c r="B81" s="168" t="s">
        <v>181</v>
      </c>
      <c r="C81" s="84">
        <v>39563</v>
      </c>
      <c r="D81" s="85" t="s">
        <v>142</v>
      </c>
      <c r="E81" s="85" t="s">
        <v>76</v>
      </c>
      <c r="F81" s="86">
        <v>3</v>
      </c>
      <c r="G81" s="86">
        <v>2</v>
      </c>
      <c r="H81" s="86">
        <v>2</v>
      </c>
      <c r="I81" s="87">
        <v>98</v>
      </c>
      <c r="J81" s="88">
        <v>12</v>
      </c>
      <c r="K81" s="87">
        <v>169</v>
      </c>
      <c r="L81" s="88">
        <v>21</v>
      </c>
      <c r="M81" s="87">
        <v>108</v>
      </c>
      <c r="N81" s="88">
        <v>13</v>
      </c>
      <c r="O81" s="87">
        <v>375</v>
      </c>
      <c r="P81" s="88">
        <v>46</v>
      </c>
      <c r="Q81" s="88">
        <f t="shared" si="11"/>
        <v>23</v>
      </c>
      <c r="R81" s="89">
        <f t="shared" si="12"/>
        <v>8.152173913043478</v>
      </c>
      <c r="S81" s="87">
        <v>2181</v>
      </c>
      <c r="T81" s="90">
        <f t="shared" si="13"/>
        <v>-0.828060522696011</v>
      </c>
      <c r="U81" s="87">
        <v>14439</v>
      </c>
      <c r="V81" s="88">
        <v>1191</v>
      </c>
      <c r="W81" s="169">
        <f t="shared" si="14"/>
        <v>12.123425692695214</v>
      </c>
      <c r="X81" s="157"/>
      <c r="Y81" s="112"/>
    </row>
    <row r="82" spans="1:25" s="107" customFormat="1" ht="18">
      <c r="A82" s="67">
        <v>78</v>
      </c>
      <c r="B82" s="168" t="s">
        <v>42</v>
      </c>
      <c r="C82" s="84">
        <v>39472</v>
      </c>
      <c r="D82" s="85" t="s">
        <v>55</v>
      </c>
      <c r="E82" s="85" t="s">
        <v>43</v>
      </c>
      <c r="F82" s="86">
        <v>25</v>
      </c>
      <c r="G82" s="86">
        <v>1</v>
      </c>
      <c r="H82" s="86">
        <v>16</v>
      </c>
      <c r="I82" s="87">
        <v>96</v>
      </c>
      <c r="J82" s="88">
        <v>24</v>
      </c>
      <c r="K82" s="87">
        <v>132</v>
      </c>
      <c r="L82" s="88">
        <v>33</v>
      </c>
      <c r="M82" s="87">
        <v>128</v>
      </c>
      <c r="N82" s="88">
        <v>32</v>
      </c>
      <c r="O82" s="87">
        <f>I82+K82+M82</f>
        <v>356</v>
      </c>
      <c r="P82" s="88">
        <f>J82+L82+N82</f>
        <v>89</v>
      </c>
      <c r="Q82" s="88">
        <f t="shared" si="11"/>
        <v>89</v>
      </c>
      <c r="R82" s="89">
        <f t="shared" si="12"/>
        <v>4</v>
      </c>
      <c r="S82" s="87">
        <v>868</v>
      </c>
      <c r="T82" s="90">
        <f t="shared" si="13"/>
        <v>-0.5898617511520737</v>
      </c>
      <c r="U82" s="87">
        <v>162558.5</v>
      </c>
      <c r="V82" s="88">
        <v>24321</v>
      </c>
      <c r="W82" s="169">
        <f t="shared" si="14"/>
        <v>6.683874018338062</v>
      </c>
      <c r="X82" s="157"/>
      <c r="Y82" s="112"/>
    </row>
    <row r="83" spans="1:25" s="107" customFormat="1" ht="18">
      <c r="A83" s="72">
        <v>79</v>
      </c>
      <c r="B83" s="168" t="s">
        <v>104</v>
      </c>
      <c r="C83" s="84">
        <v>39458</v>
      </c>
      <c r="D83" s="85" t="s">
        <v>55</v>
      </c>
      <c r="E83" s="85" t="s">
        <v>71</v>
      </c>
      <c r="F83" s="86">
        <v>10</v>
      </c>
      <c r="G83" s="86">
        <v>1</v>
      </c>
      <c r="H83" s="86">
        <v>18</v>
      </c>
      <c r="I83" s="87">
        <v>62</v>
      </c>
      <c r="J83" s="88">
        <v>6</v>
      </c>
      <c r="K83" s="87">
        <v>98</v>
      </c>
      <c r="L83" s="88">
        <v>9</v>
      </c>
      <c r="M83" s="87">
        <v>172</v>
      </c>
      <c r="N83" s="88">
        <v>15</v>
      </c>
      <c r="O83" s="87">
        <f>I83+K83+M83</f>
        <v>332</v>
      </c>
      <c r="P83" s="88">
        <f>J83+L83+N83</f>
        <v>30</v>
      </c>
      <c r="Q83" s="88">
        <f t="shared" si="11"/>
        <v>30</v>
      </c>
      <c r="R83" s="89">
        <f t="shared" si="12"/>
        <v>11.066666666666666</v>
      </c>
      <c r="S83" s="87">
        <v>793</v>
      </c>
      <c r="T83" s="90">
        <f t="shared" si="13"/>
        <v>-0.5813366960907944</v>
      </c>
      <c r="U83" s="87">
        <v>108987</v>
      </c>
      <c r="V83" s="88">
        <v>13195</v>
      </c>
      <c r="W83" s="169">
        <f t="shared" si="14"/>
        <v>8.259719590754074</v>
      </c>
      <c r="X83" s="157"/>
      <c r="Y83" s="112"/>
    </row>
    <row r="84" spans="1:25" s="107" customFormat="1" ht="18">
      <c r="A84" s="67">
        <v>80</v>
      </c>
      <c r="B84" s="168" t="s">
        <v>146</v>
      </c>
      <c r="C84" s="84">
        <v>39437</v>
      </c>
      <c r="D84" s="85" t="s">
        <v>54</v>
      </c>
      <c r="E84" s="85" t="s">
        <v>112</v>
      </c>
      <c r="F84" s="86">
        <v>25</v>
      </c>
      <c r="G84" s="86">
        <v>1</v>
      </c>
      <c r="H84" s="86">
        <v>7</v>
      </c>
      <c r="I84" s="87">
        <v>60</v>
      </c>
      <c r="J84" s="88">
        <v>12</v>
      </c>
      <c r="K84" s="87">
        <v>175</v>
      </c>
      <c r="L84" s="88">
        <v>24</v>
      </c>
      <c r="M84" s="87">
        <v>80</v>
      </c>
      <c r="N84" s="88">
        <v>12</v>
      </c>
      <c r="O84" s="87">
        <f>SUM(I84+K84+M84)</f>
        <v>315</v>
      </c>
      <c r="P84" s="88">
        <f>J84+L84+N84</f>
        <v>48</v>
      </c>
      <c r="Q84" s="88">
        <f t="shared" si="11"/>
        <v>48</v>
      </c>
      <c r="R84" s="89">
        <f t="shared" si="12"/>
        <v>6.5625</v>
      </c>
      <c r="S84" s="87">
        <v>241</v>
      </c>
      <c r="T84" s="90">
        <f t="shared" si="13"/>
        <v>0.3070539419087137</v>
      </c>
      <c r="U84" s="87">
        <v>78158.5</v>
      </c>
      <c r="V84" s="88">
        <v>8240</v>
      </c>
      <c r="W84" s="169">
        <f t="shared" si="14"/>
        <v>9.485254854368932</v>
      </c>
      <c r="X84" s="157"/>
      <c r="Y84" s="112"/>
    </row>
    <row r="85" spans="1:25" s="107" customFormat="1" ht="18">
      <c r="A85" s="67">
        <v>81</v>
      </c>
      <c r="B85" s="168" t="s">
        <v>32</v>
      </c>
      <c r="C85" s="84">
        <v>39479</v>
      </c>
      <c r="D85" s="85" t="s">
        <v>54</v>
      </c>
      <c r="E85" s="85" t="s">
        <v>112</v>
      </c>
      <c r="F85" s="86">
        <v>80</v>
      </c>
      <c r="G85" s="86">
        <v>3</v>
      </c>
      <c r="H85" s="86">
        <v>15</v>
      </c>
      <c r="I85" s="87">
        <v>80</v>
      </c>
      <c r="J85" s="88">
        <v>18</v>
      </c>
      <c r="K85" s="87">
        <v>107</v>
      </c>
      <c r="L85" s="88">
        <v>27</v>
      </c>
      <c r="M85" s="87">
        <v>75.5</v>
      </c>
      <c r="N85" s="88">
        <v>20</v>
      </c>
      <c r="O85" s="87">
        <f>SUM(I85+K85+M85)</f>
        <v>262.5</v>
      </c>
      <c r="P85" s="88">
        <f>J85+L85+N85</f>
        <v>65</v>
      </c>
      <c r="Q85" s="88">
        <f t="shared" si="11"/>
        <v>21.666666666666668</v>
      </c>
      <c r="R85" s="89">
        <f t="shared" si="12"/>
        <v>4.038461538461538</v>
      </c>
      <c r="S85" s="87">
        <v>531</v>
      </c>
      <c r="T85" s="90">
        <f t="shared" si="13"/>
        <v>-0.5056497175141242</v>
      </c>
      <c r="U85" s="87">
        <v>1182086.02</v>
      </c>
      <c r="V85" s="88">
        <v>143429</v>
      </c>
      <c r="W85" s="169">
        <f t="shared" si="14"/>
        <v>8.241610971281958</v>
      </c>
      <c r="X85" s="157"/>
      <c r="Y85" s="112"/>
    </row>
    <row r="86" spans="1:25" s="107" customFormat="1" ht="18">
      <c r="A86" s="72">
        <v>82</v>
      </c>
      <c r="B86" s="168" t="s">
        <v>175</v>
      </c>
      <c r="C86" s="84">
        <v>39451</v>
      </c>
      <c r="D86" s="85" t="s">
        <v>55</v>
      </c>
      <c r="E86" s="85" t="s">
        <v>176</v>
      </c>
      <c r="F86" s="86">
        <v>9</v>
      </c>
      <c r="G86" s="86">
        <v>1</v>
      </c>
      <c r="H86" s="86">
        <v>8</v>
      </c>
      <c r="I86" s="87">
        <v>15</v>
      </c>
      <c r="J86" s="88">
        <v>3</v>
      </c>
      <c r="K86" s="87">
        <v>99</v>
      </c>
      <c r="L86" s="88">
        <v>13</v>
      </c>
      <c r="M86" s="87">
        <v>107</v>
      </c>
      <c r="N86" s="88">
        <v>14</v>
      </c>
      <c r="O86" s="87">
        <f>I86+K86+M86</f>
        <v>221</v>
      </c>
      <c r="P86" s="88">
        <f>J86+L86+N86</f>
        <v>30</v>
      </c>
      <c r="Q86" s="88">
        <f t="shared" si="11"/>
        <v>30</v>
      </c>
      <c r="R86" s="89">
        <f t="shared" si="12"/>
        <v>7.366666666666666</v>
      </c>
      <c r="S86" s="87">
        <v>325</v>
      </c>
      <c r="T86" s="90">
        <f t="shared" si="13"/>
        <v>-0.32</v>
      </c>
      <c r="U86" s="87">
        <v>53435.5</v>
      </c>
      <c r="V86" s="88">
        <v>5166</v>
      </c>
      <c r="W86" s="169">
        <f t="shared" si="14"/>
        <v>10.343689508323655</v>
      </c>
      <c r="X86" s="157"/>
      <c r="Y86" s="112"/>
    </row>
    <row r="87" spans="1:25" s="107" customFormat="1" ht="18">
      <c r="A87" s="67">
        <v>83</v>
      </c>
      <c r="B87" s="168" t="s">
        <v>117</v>
      </c>
      <c r="C87" s="84">
        <v>39535</v>
      </c>
      <c r="D87" s="85" t="s">
        <v>15</v>
      </c>
      <c r="E87" s="85" t="s">
        <v>15</v>
      </c>
      <c r="F87" s="86">
        <v>11</v>
      </c>
      <c r="G87" s="86">
        <v>1</v>
      </c>
      <c r="H87" s="86">
        <v>7</v>
      </c>
      <c r="I87" s="87">
        <v>37</v>
      </c>
      <c r="J87" s="88">
        <v>6</v>
      </c>
      <c r="K87" s="87">
        <v>102</v>
      </c>
      <c r="L87" s="88">
        <v>16</v>
      </c>
      <c r="M87" s="87">
        <v>79</v>
      </c>
      <c r="N87" s="88">
        <v>12</v>
      </c>
      <c r="O87" s="87">
        <f>+I87+K87+M87</f>
        <v>218</v>
      </c>
      <c r="P87" s="88">
        <f>+J87+L87+N87</f>
        <v>34</v>
      </c>
      <c r="Q87" s="88">
        <f t="shared" si="11"/>
        <v>34</v>
      </c>
      <c r="R87" s="89">
        <f t="shared" si="12"/>
        <v>6.411764705882353</v>
      </c>
      <c r="S87" s="87">
        <v>213</v>
      </c>
      <c r="T87" s="90">
        <f t="shared" si="13"/>
        <v>0.023474178403755867</v>
      </c>
      <c r="U87" s="87">
        <v>105349</v>
      </c>
      <c r="V87" s="88">
        <v>10503</v>
      </c>
      <c r="W87" s="169">
        <f t="shared" si="14"/>
        <v>10.030372274588213</v>
      </c>
      <c r="X87" s="157"/>
      <c r="Y87" s="112"/>
    </row>
    <row r="88" spans="1:25" s="107" customFormat="1" ht="18">
      <c r="A88" s="67">
        <v>84</v>
      </c>
      <c r="B88" s="168" t="s">
        <v>44</v>
      </c>
      <c r="C88" s="84">
        <v>39080</v>
      </c>
      <c r="D88" s="85" t="s">
        <v>63</v>
      </c>
      <c r="E88" s="85" t="s">
        <v>119</v>
      </c>
      <c r="F88" s="86">
        <v>82</v>
      </c>
      <c r="G88" s="86">
        <v>2</v>
      </c>
      <c r="H88" s="86">
        <v>38</v>
      </c>
      <c r="I88" s="87">
        <v>0</v>
      </c>
      <c r="J88" s="88">
        <v>0</v>
      </c>
      <c r="K88" s="87">
        <v>128</v>
      </c>
      <c r="L88" s="88">
        <v>13</v>
      </c>
      <c r="M88" s="87">
        <v>57</v>
      </c>
      <c r="N88" s="88">
        <v>7</v>
      </c>
      <c r="O88" s="87">
        <f>+I88+K88+M88</f>
        <v>185</v>
      </c>
      <c r="P88" s="88">
        <f>+J88+L88+N88</f>
        <v>20</v>
      </c>
      <c r="Q88" s="88">
        <f t="shared" si="11"/>
        <v>10</v>
      </c>
      <c r="R88" s="89">
        <f t="shared" si="12"/>
        <v>9.25</v>
      </c>
      <c r="S88" s="87">
        <v>183</v>
      </c>
      <c r="T88" s="90">
        <f t="shared" si="13"/>
        <v>0.01092896174863388</v>
      </c>
      <c r="U88" s="87">
        <v>1714873</v>
      </c>
      <c r="V88" s="88">
        <v>208073</v>
      </c>
      <c r="W88" s="169">
        <f t="shared" si="14"/>
        <v>8.241689214842868</v>
      </c>
      <c r="X88" s="157"/>
      <c r="Y88" s="112"/>
    </row>
    <row r="89" spans="1:25" s="107" customFormat="1" ht="18">
      <c r="A89" s="72">
        <v>85</v>
      </c>
      <c r="B89" s="168" t="s">
        <v>102</v>
      </c>
      <c r="C89" s="84">
        <v>39381</v>
      </c>
      <c r="D89" s="85" t="s">
        <v>113</v>
      </c>
      <c r="E89" s="85" t="s">
        <v>103</v>
      </c>
      <c r="F89" s="86">
        <v>91</v>
      </c>
      <c r="G89" s="86">
        <v>1</v>
      </c>
      <c r="H89" s="86">
        <v>20</v>
      </c>
      <c r="I89" s="87">
        <v>42</v>
      </c>
      <c r="J89" s="88">
        <v>14</v>
      </c>
      <c r="K89" s="87">
        <v>96</v>
      </c>
      <c r="L89" s="88">
        <v>32</v>
      </c>
      <c r="M89" s="87">
        <v>45</v>
      </c>
      <c r="N89" s="88">
        <v>15</v>
      </c>
      <c r="O89" s="87">
        <f aca="true" t="shared" si="15" ref="O89:P91">I89+K89+M89</f>
        <v>183</v>
      </c>
      <c r="P89" s="88">
        <f t="shared" si="15"/>
        <v>61</v>
      </c>
      <c r="Q89" s="88">
        <f t="shared" si="11"/>
        <v>61</v>
      </c>
      <c r="R89" s="89">
        <f t="shared" si="12"/>
        <v>3</v>
      </c>
      <c r="S89" s="87">
        <v>177</v>
      </c>
      <c r="T89" s="90">
        <f t="shared" si="13"/>
        <v>0.03389830508474576</v>
      </c>
      <c r="U89" s="87">
        <f>2463019.5</f>
        <v>2463019.5</v>
      </c>
      <c r="V89" s="88">
        <f>289335</f>
        <v>289335</v>
      </c>
      <c r="W89" s="169">
        <f t="shared" si="14"/>
        <v>8.512691171133806</v>
      </c>
      <c r="X89" s="157"/>
      <c r="Y89" s="112"/>
    </row>
    <row r="90" spans="1:25" s="107" customFormat="1" ht="18">
      <c r="A90" s="67">
        <v>86</v>
      </c>
      <c r="B90" s="168" t="s">
        <v>107</v>
      </c>
      <c r="C90" s="84">
        <v>39542</v>
      </c>
      <c r="D90" s="85" t="s">
        <v>55</v>
      </c>
      <c r="E90" s="85" t="s">
        <v>76</v>
      </c>
      <c r="F90" s="86">
        <v>1</v>
      </c>
      <c r="G90" s="86">
        <v>1</v>
      </c>
      <c r="H90" s="86">
        <v>6</v>
      </c>
      <c r="I90" s="87">
        <v>14</v>
      </c>
      <c r="J90" s="88">
        <v>2</v>
      </c>
      <c r="K90" s="87">
        <v>92</v>
      </c>
      <c r="L90" s="88">
        <v>12</v>
      </c>
      <c r="M90" s="87">
        <v>74</v>
      </c>
      <c r="N90" s="88">
        <v>10</v>
      </c>
      <c r="O90" s="87">
        <f t="shared" si="15"/>
        <v>180</v>
      </c>
      <c r="P90" s="88">
        <f t="shared" si="15"/>
        <v>24</v>
      </c>
      <c r="Q90" s="88">
        <f t="shared" si="11"/>
        <v>24</v>
      </c>
      <c r="R90" s="89">
        <f t="shared" si="12"/>
        <v>7.5</v>
      </c>
      <c r="S90" s="87">
        <v>266</v>
      </c>
      <c r="T90" s="90">
        <f t="shared" si="13"/>
        <v>-0.3233082706766917</v>
      </c>
      <c r="U90" s="87">
        <v>13198</v>
      </c>
      <c r="V90" s="88">
        <v>1324</v>
      </c>
      <c r="W90" s="169">
        <f t="shared" si="14"/>
        <v>9.968277945619336</v>
      </c>
      <c r="X90" s="157"/>
      <c r="Y90" s="112"/>
    </row>
    <row r="91" spans="1:25" s="107" customFormat="1" ht="18">
      <c r="A91" s="67">
        <v>87</v>
      </c>
      <c r="B91" s="168" t="s">
        <v>52</v>
      </c>
      <c r="C91" s="84">
        <v>39528</v>
      </c>
      <c r="D91" s="85" t="s">
        <v>55</v>
      </c>
      <c r="E91" s="85" t="s">
        <v>177</v>
      </c>
      <c r="F91" s="86">
        <v>17</v>
      </c>
      <c r="G91" s="86">
        <v>1</v>
      </c>
      <c r="H91" s="86">
        <v>8</v>
      </c>
      <c r="I91" s="87">
        <v>20</v>
      </c>
      <c r="J91" s="88">
        <v>4</v>
      </c>
      <c r="K91" s="87">
        <v>81</v>
      </c>
      <c r="L91" s="88">
        <v>16</v>
      </c>
      <c r="M91" s="87">
        <v>45</v>
      </c>
      <c r="N91" s="88">
        <v>9</v>
      </c>
      <c r="O91" s="87">
        <f t="shared" si="15"/>
        <v>146</v>
      </c>
      <c r="P91" s="88">
        <f t="shared" si="15"/>
        <v>29</v>
      </c>
      <c r="Q91" s="88">
        <f t="shared" si="11"/>
        <v>29</v>
      </c>
      <c r="R91" s="89">
        <f t="shared" si="12"/>
        <v>5.0344827586206895</v>
      </c>
      <c r="S91" s="87">
        <v>2801</v>
      </c>
      <c r="T91" s="90">
        <f t="shared" si="13"/>
        <v>-0.9478757586576223</v>
      </c>
      <c r="U91" s="87">
        <v>52506</v>
      </c>
      <c r="V91" s="88">
        <v>8561</v>
      </c>
      <c r="W91" s="169">
        <f t="shared" si="14"/>
        <v>6.133162013783436</v>
      </c>
      <c r="X91" s="157"/>
      <c r="Y91" s="112"/>
    </row>
    <row r="92" spans="1:25" s="107" customFormat="1" ht="18">
      <c r="A92" s="72">
        <v>88</v>
      </c>
      <c r="B92" s="168" t="s">
        <v>178</v>
      </c>
      <c r="C92" s="84">
        <v>39528</v>
      </c>
      <c r="D92" s="85" t="s">
        <v>24</v>
      </c>
      <c r="E92" s="85" t="s">
        <v>26</v>
      </c>
      <c r="F92" s="86">
        <v>57</v>
      </c>
      <c r="G92" s="86">
        <v>1</v>
      </c>
      <c r="H92" s="86">
        <v>8</v>
      </c>
      <c r="I92" s="87">
        <v>22</v>
      </c>
      <c r="J92" s="88">
        <v>4</v>
      </c>
      <c r="K92" s="87">
        <v>55</v>
      </c>
      <c r="L92" s="88">
        <v>11</v>
      </c>
      <c r="M92" s="87">
        <v>67</v>
      </c>
      <c r="N92" s="88">
        <v>13</v>
      </c>
      <c r="O92" s="87">
        <f>+M92+K92+I92</f>
        <v>144</v>
      </c>
      <c r="P92" s="88">
        <f>+N92+L92+J92</f>
        <v>28</v>
      </c>
      <c r="Q92" s="88">
        <f t="shared" si="11"/>
        <v>28</v>
      </c>
      <c r="R92" s="89">
        <f t="shared" si="12"/>
        <v>5.142857142857143</v>
      </c>
      <c r="S92" s="87"/>
      <c r="T92" s="90">
        <f t="shared" si="13"/>
      </c>
      <c r="U92" s="87">
        <v>442563</v>
      </c>
      <c r="V92" s="88">
        <v>50692</v>
      </c>
      <c r="W92" s="169">
        <f t="shared" si="14"/>
        <v>8.730430837212973</v>
      </c>
      <c r="X92" s="157"/>
      <c r="Y92" s="112"/>
    </row>
    <row r="93" spans="1:25" s="107" customFormat="1" ht="18">
      <c r="A93" s="67">
        <v>89</v>
      </c>
      <c r="B93" s="168" t="s">
        <v>9</v>
      </c>
      <c r="C93" s="84">
        <v>39353</v>
      </c>
      <c r="D93" s="85" t="s">
        <v>15</v>
      </c>
      <c r="E93" s="85" t="s">
        <v>15</v>
      </c>
      <c r="F93" s="86">
        <v>1</v>
      </c>
      <c r="G93" s="86">
        <v>1</v>
      </c>
      <c r="H93" s="86">
        <v>32</v>
      </c>
      <c r="I93" s="87">
        <v>24</v>
      </c>
      <c r="J93" s="88">
        <v>4</v>
      </c>
      <c r="K93" s="87">
        <v>43</v>
      </c>
      <c r="L93" s="88">
        <v>7</v>
      </c>
      <c r="M93" s="87">
        <v>68</v>
      </c>
      <c r="N93" s="88">
        <v>11</v>
      </c>
      <c r="O93" s="87">
        <f>+I93+K93+M93</f>
        <v>135</v>
      </c>
      <c r="P93" s="88">
        <f>+J93+L93+N93</f>
        <v>22</v>
      </c>
      <c r="Q93" s="88">
        <f t="shared" si="11"/>
        <v>22</v>
      </c>
      <c r="R93" s="89">
        <f t="shared" si="12"/>
        <v>6.136363636363637</v>
      </c>
      <c r="S93" s="87">
        <v>591</v>
      </c>
      <c r="T93" s="90">
        <f t="shared" si="13"/>
        <v>-0.7715736040609137</v>
      </c>
      <c r="U93" s="87">
        <v>35369</v>
      </c>
      <c r="V93" s="88">
        <v>3401</v>
      </c>
      <c r="W93" s="169">
        <f t="shared" si="14"/>
        <v>10.399588356365776</v>
      </c>
      <c r="X93" s="157"/>
      <c r="Y93" s="112"/>
    </row>
    <row r="94" spans="1:25" s="107" customFormat="1" ht="18">
      <c r="A94" s="67">
        <v>90</v>
      </c>
      <c r="B94" s="168" t="s">
        <v>39</v>
      </c>
      <c r="C94" s="84">
        <v>39521</v>
      </c>
      <c r="D94" s="85" t="s">
        <v>72</v>
      </c>
      <c r="E94" s="85" t="s">
        <v>77</v>
      </c>
      <c r="F94" s="86">
        <v>35</v>
      </c>
      <c r="G94" s="86">
        <v>2</v>
      </c>
      <c r="H94" s="86">
        <v>9</v>
      </c>
      <c r="I94" s="87">
        <v>20</v>
      </c>
      <c r="J94" s="88">
        <v>5</v>
      </c>
      <c r="K94" s="87">
        <v>53</v>
      </c>
      <c r="L94" s="88">
        <v>11</v>
      </c>
      <c r="M94" s="87">
        <v>45</v>
      </c>
      <c r="N94" s="88">
        <v>9</v>
      </c>
      <c r="O94" s="87">
        <f>I94+K94+M94</f>
        <v>118</v>
      </c>
      <c r="P94" s="88">
        <f>J94+L94+N94</f>
        <v>25</v>
      </c>
      <c r="Q94" s="88">
        <f t="shared" si="11"/>
        <v>12.5</v>
      </c>
      <c r="R94" s="89">
        <f t="shared" si="12"/>
        <v>4.72</v>
      </c>
      <c r="S94" s="87">
        <v>893</v>
      </c>
      <c r="T94" s="90">
        <f t="shared" si="13"/>
        <v>-0.8678611422172452</v>
      </c>
      <c r="U94" s="87">
        <v>317475</v>
      </c>
      <c r="V94" s="88">
        <v>36230</v>
      </c>
      <c r="W94" s="169">
        <f t="shared" si="14"/>
        <v>8.762765663814518</v>
      </c>
      <c r="X94" s="157"/>
      <c r="Y94" s="112"/>
    </row>
    <row r="95" spans="1:25" s="107" customFormat="1" ht="18">
      <c r="A95" s="72">
        <v>91</v>
      </c>
      <c r="B95" s="168" t="s">
        <v>23</v>
      </c>
      <c r="C95" s="84">
        <v>39500</v>
      </c>
      <c r="D95" s="85" t="s">
        <v>24</v>
      </c>
      <c r="E95" s="85" t="s">
        <v>127</v>
      </c>
      <c r="F95" s="86">
        <v>123</v>
      </c>
      <c r="G95" s="86">
        <v>1</v>
      </c>
      <c r="H95" s="86">
        <v>12</v>
      </c>
      <c r="I95" s="87">
        <v>20</v>
      </c>
      <c r="J95" s="88">
        <v>3</v>
      </c>
      <c r="K95" s="87">
        <v>37</v>
      </c>
      <c r="L95" s="88">
        <v>6</v>
      </c>
      <c r="M95" s="87">
        <v>40</v>
      </c>
      <c r="N95" s="88">
        <v>6</v>
      </c>
      <c r="O95" s="87">
        <f>+M95+K95+I95</f>
        <v>97</v>
      </c>
      <c r="P95" s="88">
        <f>+N95+L95+J95</f>
        <v>15</v>
      </c>
      <c r="Q95" s="88">
        <f t="shared" si="11"/>
        <v>15</v>
      </c>
      <c r="R95" s="89">
        <f t="shared" si="12"/>
        <v>6.466666666666667</v>
      </c>
      <c r="S95" s="87">
        <v>633</v>
      </c>
      <c r="T95" s="90">
        <f t="shared" si="13"/>
        <v>-0.8467614533965245</v>
      </c>
      <c r="U95" s="87">
        <v>727756</v>
      </c>
      <c r="V95" s="88">
        <v>102958</v>
      </c>
      <c r="W95" s="169">
        <f t="shared" si="14"/>
        <v>7.068474523592144</v>
      </c>
      <c r="X95" s="157"/>
      <c r="Y95" s="112"/>
    </row>
    <row r="96" spans="1:25" s="107" customFormat="1" ht="18">
      <c r="A96" s="67">
        <v>92</v>
      </c>
      <c r="B96" s="168" t="s">
        <v>74</v>
      </c>
      <c r="C96" s="84">
        <v>39472</v>
      </c>
      <c r="D96" s="85" t="s">
        <v>75</v>
      </c>
      <c r="E96" s="85" t="s">
        <v>76</v>
      </c>
      <c r="F96" s="86">
        <v>70</v>
      </c>
      <c r="G96" s="86">
        <v>1</v>
      </c>
      <c r="H96" s="86">
        <v>16</v>
      </c>
      <c r="I96" s="87">
        <v>15</v>
      </c>
      <c r="J96" s="88">
        <v>3</v>
      </c>
      <c r="K96" s="87">
        <v>35</v>
      </c>
      <c r="L96" s="88">
        <v>7</v>
      </c>
      <c r="M96" s="87">
        <v>45</v>
      </c>
      <c r="N96" s="88">
        <v>9</v>
      </c>
      <c r="O96" s="87">
        <f>I96+K96+M96</f>
        <v>95</v>
      </c>
      <c r="P96" s="88">
        <f>J96+L96+N96</f>
        <v>19</v>
      </c>
      <c r="Q96" s="88">
        <f t="shared" si="11"/>
        <v>19</v>
      </c>
      <c r="R96" s="89">
        <f t="shared" si="12"/>
        <v>5</v>
      </c>
      <c r="S96" s="87">
        <v>456</v>
      </c>
      <c r="T96" s="90">
        <f t="shared" si="13"/>
        <v>-0.7916666666666666</v>
      </c>
      <c r="U96" s="87">
        <v>864717</v>
      </c>
      <c r="V96" s="88">
        <v>108357</v>
      </c>
      <c r="W96" s="169">
        <f t="shared" si="14"/>
        <v>7.980259697112323</v>
      </c>
      <c r="X96" s="157"/>
      <c r="Y96" s="112"/>
    </row>
    <row r="97" spans="1:25" s="107" customFormat="1" ht="18">
      <c r="A97" s="67">
        <v>93</v>
      </c>
      <c r="B97" s="168" t="s">
        <v>78</v>
      </c>
      <c r="C97" s="84">
        <v>39479</v>
      </c>
      <c r="D97" s="85" t="s">
        <v>63</v>
      </c>
      <c r="E97" s="85" t="s">
        <v>64</v>
      </c>
      <c r="F97" s="86">
        <v>48</v>
      </c>
      <c r="G97" s="86">
        <v>1</v>
      </c>
      <c r="H97" s="86">
        <v>15</v>
      </c>
      <c r="I97" s="87">
        <v>32</v>
      </c>
      <c r="J97" s="88">
        <v>4</v>
      </c>
      <c r="K97" s="87">
        <v>0</v>
      </c>
      <c r="L97" s="88">
        <v>0</v>
      </c>
      <c r="M97" s="87">
        <v>63</v>
      </c>
      <c r="N97" s="88">
        <v>8</v>
      </c>
      <c r="O97" s="87">
        <f>+I97+K97+M97</f>
        <v>95</v>
      </c>
      <c r="P97" s="88">
        <f>+J97+L97+N97</f>
        <v>12</v>
      </c>
      <c r="Q97" s="88">
        <f t="shared" si="11"/>
        <v>12</v>
      </c>
      <c r="R97" s="89">
        <f t="shared" si="12"/>
        <v>7.916666666666667</v>
      </c>
      <c r="S97" s="87">
        <v>2459</v>
      </c>
      <c r="T97" s="90">
        <f t="shared" si="13"/>
        <v>-0.9613664091093941</v>
      </c>
      <c r="U97" s="87">
        <v>1263846</v>
      </c>
      <c r="V97" s="88">
        <v>134356</v>
      </c>
      <c r="W97" s="169">
        <f t="shared" si="14"/>
        <v>9.406695644407396</v>
      </c>
      <c r="X97" s="157"/>
      <c r="Y97" s="112"/>
    </row>
    <row r="98" spans="1:25" s="107" customFormat="1" ht="18">
      <c r="A98" s="72">
        <v>94</v>
      </c>
      <c r="B98" s="168" t="s">
        <v>145</v>
      </c>
      <c r="C98" s="84">
        <v>39430</v>
      </c>
      <c r="D98" s="85" t="s">
        <v>24</v>
      </c>
      <c r="E98" s="85" t="s">
        <v>148</v>
      </c>
      <c r="F98" s="86">
        <v>242</v>
      </c>
      <c r="G98" s="86">
        <v>1</v>
      </c>
      <c r="H98" s="86">
        <v>22</v>
      </c>
      <c r="I98" s="87">
        <v>15</v>
      </c>
      <c r="J98" s="88">
        <v>3</v>
      </c>
      <c r="K98" s="87">
        <v>36</v>
      </c>
      <c r="L98" s="88">
        <v>6</v>
      </c>
      <c r="M98" s="87">
        <v>40</v>
      </c>
      <c r="N98" s="88">
        <v>8</v>
      </c>
      <c r="O98" s="87">
        <f>+M98+K98+I98</f>
        <v>91</v>
      </c>
      <c r="P98" s="88">
        <f>+N98+L98+J98</f>
        <v>17</v>
      </c>
      <c r="Q98" s="88">
        <f t="shared" si="11"/>
        <v>17</v>
      </c>
      <c r="R98" s="89">
        <f t="shared" si="12"/>
        <v>5.352941176470588</v>
      </c>
      <c r="S98" s="87">
        <v>310</v>
      </c>
      <c r="T98" s="90">
        <f t="shared" si="13"/>
        <v>-0.7064516129032258</v>
      </c>
      <c r="U98" s="87">
        <v>15281587</v>
      </c>
      <c r="V98" s="88">
        <v>1985237</v>
      </c>
      <c r="W98" s="169">
        <f t="shared" si="14"/>
        <v>7.697613433559821</v>
      </c>
      <c r="X98" s="157"/>
      <c r="Y98" s="112"/>
    </row>
    <row r="99" spans="1:25" s="107" customFormat="1" ht="18">
      <c r="A99" s="67">
        <v>95</v>
      </c>
      <c r="B99" s="168" t="s">
        <v>51</v>
      </c>
      <c r="C99" s="84">
        <v>39528</v>
      </c>
      <c r="D99" s="85" t="s">
        <v>54</v>
      </c>
      <c r="E99" s="85" t="s">
        <v>171</v>
      </c>
      <c r="F99" s="86">
        <v>10</v>
      </c>
      <c r="G99" s="86">
        <v>1</v>
      </c>
      <c r="H99" s="86">
        <v>8</v>
      </c>
      <c r="I99" s="87">
        <v>10</v>
      </c>
      <c r="J99" s="88">
        <v>2</v>
      </c>
      <c r="K99" s="87">
        <v>20</v>
      </c>
      <c r="L99" s="88">
        <v>4</v>
      </c>
      <c r="M99" s="87">
        <v>25</v>
      </c>
      <c r="N99" s="88">
        <v>5</v>
      </c>
      <c r="O99" s="87">
        <f>SUM(I99+K99+M99)</f>
        <v>55</v>
      </c>
      <c r="P99" s="88">
        <f>J99+L99+N99</f>
        <v>11</v>
      </c>
      <c r="Q99" s="88">
        <f t="shared" si="11"/>
        <v>11</v>
      </c>
      <c r="R99" s="89">
        <f t="shared" si="12"/>
        <v>5</v>
      </c>
      <c r="S99" s="87">
        <v>70</v>
      </c>
      <c r="T99" s="90">
        <f t="shared" si="13"/>
        <v>-0.21428571428571427</v>
      </c>
      <c r="U99" s="87">
        <v>33462.19</v>
      </c>
      <c r="V99" s="88">
        <v>3752</v>
      </c>
      <c r="W99" s="169">
        <f t="shared" si="14"/>
        <v>8.918494136460556</v>
      </c>
      <c r="X99" s="157"/>
      <c r="Y99" s="112"/>
    </row>
    <row r="100" spans="1:25" s="107" customFormat="1" ht="18.75" thickBot="1">
      <c r="A100" s="67">
        <v>96</v>
      </c>
      <c r="B100" s="170" t="s">
        <v>179</v>
      </c>
      <c r="C100" s="147">
        <v>39479</v>
      </c>
      <c r="D100" s="148" t="s">
        <v>55</v>
      </c>
      <c r="E100" s="148" t="s">
        <v>161</v>
      </c>
      <c r="F100" s="149">
        <v>5</v>
      </c>
      <c r="G100" s="149">
        <v>1</v>
      </c>
      <c r="H100" s="149">
        <v>14</v>
      </c>
      <c r="I100" s="150">
        <v>10</v>
      </c>
      <c r="J100" s="151">
        <v>2</v>
      </c>
      <c r="K100" s="150">
        <v>20</v>
      </c>
      <c r="L100" s="151">
        <v>4</v>
      </c>
      <c r="M100" s="150">
        <v>15</v>
      </c>
      <c r="N100" s="151">
        <v>3</v>
      </c>
      <c r="O100" s="150">
        <f>I100+K100+M100</f>
        <v>45</v>
      </c>
      <c r="P100" s="151">
        <f>J100+L100+N100</f>
        <v>9</v>
      </c>
      <c r="Q100" s="151">
        <f t="shared" si="11"/>
        <v>9</v>
      </c>
      <c r="R100" s="152">
        <f t="shared" si="12"/>
        <v>5</v>
      </c>
      <c r="S100" s="150">
        <v>577</v>
      </c>
      <c r="T100" s="153">
        <f t="shared" si="13"/>
        <v>-0.9220103986135182</v>
      </c>
      <c r="U100" s="150">
        <v>69463</v>
      </c>
      <c r="V100" s="151">
        <v>9912</v>
      </c>
      <c r="W100" s="171">
        <f t="shared" si="14"/>
        <v>7.007970137207425</v>
      </c>
      <c r="X100" s="157"/>
      <c r="Y100" s="112"/>
    </row>
    <row r="101" spans="1:28" s="113" customFormat="1" ht="15">
      <c r="A101" s="61"/>
      <c r="B101" s="183" t="s">
        <v>111</v>
      </c>
      <c r="C101" s="184"/>
      <c r="D101" s="185"/>
      <c r="E101" s="185"/>
      <c r="F101" s="77">
        <f>SUM(F5:F100)</f>
        <v>4997</v>
      </c>
      <c r="G101" s="77">
        <f>SUM(G5:G100)</f>
        <v>1560</v>
      </c>
      <c r="H101" s="78"/>
      <c r="I101" s="79"/>
      <c r="J101" s="80"/>
      <c r="K101" s="79"/>
      <c r="L101" s="80"/>
      <c r="M101" s="79"/>
      <c r="N101" s="80"/>
      <c r="O101" s="79">
        <f>SUM(O5:O100)</f>
        <v>1681430</v>
      </c>
      <c r="P101" s="80">
        <f>SUM(P5:P100)</f>
        <v>211750</v>
      </c>
      <c r="Q101" s="80">
        <f>O101/G101</f>
        <v>1077.8397435897436</v>
      </c>
      <c r="R101" s="81">
        <f>O101/P101</f>
        <v>7.940637544273908</v>
      </c>
      <c r="S101" s="79"/>
      <c r="T101" s="82"/>
      <c r="U101" s="79"/>
      <c r="V101" s="80"/>
      <c r="W101" s="81"/>
      <c r="AB101" s="113" t="s">
        <v>132</v>
      </c>
    </row>
    <row r="102" spans="1:24" s="117" customFormat="1" ht="18">
      <c r="A102" s="114"/>
      <c r="B102" s="115"/>
      <c r="C102" s="116"/>
      <c r="F102" s="118"/>
      <c r="G102" s="119"/>
      <c r="H102" s="120"/>
      <c r="I102" s="121"/>
      <c r="J102" s="122"/>
      <c r="K102" s="121"/>
      <c r="L102" s="122"/>
      <c r="M102" s="121"/>
      <c r="N102" s="122"/>
      <c r="O102" s="121"/>
      <c r="P102" s="122"/>
      <c r="Q102" s="122"/>
      <c r="R102" s="123"/>
      <c r="S102" s="124"/>
      <c r="T102" s="125"/>
      <c r="U102" s="124"/>
      <c r="V102" s="122"/>
      <c r="W102" s="123"/>
      <c r="X102" s="126"/>
    </row>
    <row r="103" spans="4:23" ht="18">
      <c r="D103" s="181"/>
      <c r="E103" s="182"/>
      <c r="F103" s="182"/>
      <c r="G103" s="182"/>
      <c r="S103" s="189" t="s">
        <v>10</v>
      </c>
      <c r="T103" s="189"/>
      <c r="U103" s="189"/>
      <c r="V103" s="189"/>
      <c r="W103" s="189"/>
    </row>
    <row r="104" spans="4:23" ht="18">
      <c r="D104" s="136"/>
      <c r="E104" s="137"/>
      <c r="F104" s="138"/>
      <c r="G104" s="138"/>
      <c r="S104" s="189"/>
      <c r="T104" s="189"/>
      <c r="U104" s="189"/>
      <c r="V104" s="189"/>
      <c r="W104" s="189"/>
    </row>
    <row r="105" spans="19:23" ht="18">
      <c r="S105" s="189"/>
      <c r="T105" s="189"/>
      <c r="U105" s="189"/>
      <c r="V105" s="189"/>
      <c r="W105" s="189"/>
    </row>
    <row r="106" spans="16:23" ht="18">
      <c r="P106" s="186" t="s">
        <v>108</v>
      </c>
      <c r="Q106" s="187"/>
      <c r="R106" s="187"/>
      <c r="S106" s="187"/>
      <c r="T106" s="187"/>
      <c r="U106" s="187"/>
      <c r="V106" s="187"/>
      <c r="W106" s="187"/>
    </row>
    <row r="107" spans="16:23" ht="18">
      <c r="P107" s="187"/>
      <c r="Q107" s="187"/>
      <c r="R107" s="187"/>
      <c r="S107" s="187"/>
      <c r="T107" s="187"/>
      <c r="U107" s="187"/>
      <c r="V107" s="187"/>
      <c r="W107" s="187"/>
    </row>
    <row r="108" spans="16:23" ht="18">
      <c r="P108" s="187"/>
      <c r="Q108" s="187"/>
      <c r="R108" s="187"/>
      <c r="S108" s="187"/>
      <c r="T108" s="187"/>
      <c r="U108" s="187"/>
      <c r="V108" s="187"/>
      <c r="W108" s="187"/>
    </row>
    <row r="109" spans="16:23" ht="18">
      <c r="P109" s="187"/>
      <c r="Q109" s="187"/>
      <c r="R109" s="187"/>
      <c r="S109" s="187"/>
      <c r="T109" s="187"/>
      <c r="U109" s="187"/>
      <c r="V109" s="187"/>
      <c r="W109" s="187"/>
    </row>
    <row r="110" spans="16:23" ht="18">
      <c r="P110" s="187"/>
      <c r="Q110" s="187"/>
      <c r="R110" s="187"/>
      <c r="S110" s="187"/>
      <c r="T110" s="187"/>
      <c r="U110" s="187"/>
      <c r="V110" s="187"/>
      <c r="W110" s="187"/>
    </row>
    <row r="111" spans="16:23" ht="18">
      <c r="P111" s="187"/>
      <c r="Q111" s="187"/>
      <c r="R111" s="187"/>
      <c r="S111" s="187"/>
      <c r="T111" s="187"/>
      <c r="U111" s="187"/>
      <c r="V111" s="187"/>
      <c r="W111" s="187"/>
    </row>
    <row r="112" spans="16:23" ht="18">
      <c r="P112" s="188" t="s">
        <v>109</v>
      </c>
      <c r="Q112" s="187"/>
      <c r="R112" s="187"/>
      <c r="S112" s="187"/>
      <c r="T112" s="187"/>
      <c r="U112" s="187"/>
      <c r="V112" s="187"/>
      <c r="W112" s="187"/>
    </row>
    <row r="113" spans="16:23" ht="18">
      <c r="P113" s="187"/>
      <c r="Q113" s="187"/>
      <c r="R113" s="187"/>
      <c r="S113" s="187"/>
      <c r="T113" s="187"/>
      <c r="U113" s="187"/>
      <c r="V113" s="187"/>
      <c r="W113" s="187"/>
    </row>
    <row r="114" spans="16:23" ht="18">
      <c r="P114" s="187"/>
      <c r="Q114" s="187"/>
      <c r="R114" s="187"/>
      <c r="S114" s="187"/>
      <c r="T114" s="187"/>
      <c r="U114" s="187"/>
      <c r="V114" s="187"/>
      <c r="W114" s="187"/>
    </row>
    <row r="115" spans="16:23" ht="18">
      <c r="P115" s="187"/>
      <c r="Q115" s="187"/>
      <c r="R115" s="187"/>
      <c r="S115" s="187"/>
      <c r="T115" s="187"/>
      <c r="U115" s="187"/>
      <c r="V115" s="187"/>
      <c r="W115" s="187"/>
    </row>
    <row r="116" spans="16:23" ht="18">
      <c r="P116" s="187"/>
      <c r="Q116" s="187"/>
      <c r="R116" s="187"/>
      <c r="S116" s="187"/>
      <c r="T116" s="187"/>
      <c r="U116" s="187"/>
      <c r="V116" s="187"/>
      <c r="W116" s="187"/>
    </row>
    <row r="117" spans="16:23" ht="18">
      <c r="P117" s="187"/>
      <c r="Q117" s="187"/>
      <c r="R117" s="187"/>
      <c r="S117" s="187"/>
      <c r="T117" s="187"/>
      <c r="U117" s="187"/>
      <c r="V117" s="187"/>
      <c r="W117" s="187"/>
    </row>
    <row r="118" spans="16:23" ht="18">
      <c r="P118" s="187"/>
      <c r="Q118" s="187"/>
      <c r="R118" s="187"/>
      <c r="S118" s="187"/>
      <c r="T118" s="187"/>
      <c r="U118" s="187"/>
      <c r="V118" s="187"/>
      <c r="W118" s="187"/>
    </row>
  </sheetData>
  <sheetProtection/>
  <mergeCells count="19">
    <mergeCell ref="U3:W3"/>
    <mergeCell ref="B3:B4"/>
    <mergeCell ref="C3:C4"/>
    <mergeCell ref="E3:E4"/>
    <mergeCell ref="H3:H4"/>
    <mergeCell ref="D3:D4"/>
    <mergeCell ref="M3:N3"/>
    <mergeCell ref="K3:L3"/>
    <mergeCell ref="O3:R3"/>
    <mergeCell ref="D103:G103"/>
    <mergeCell ref="B101:E101"/>
    <mergeCell ref="P106:W111"/>
    <mergeCell ref="P112:W118"/>
    <mergeCell ref="S103:W105"/>
    <mergeCell ref="A2:W2"/>
    <mergeCell ref="S3:T3"/>
    <mergeCell ref="F3:F4"/>
    <mergeCell ref="I3:J3"/>
    <mergeCell ref="G3:G4"/>
  </mergeCells>
  <printOptions/>
  <pageMargins left="0.3" right="0.13" top="1" bottom="1" header="0.5" footer="0.5"/>
  <pageSetup orientation="portrait" paperSize="9" scale="35" r:id="rId2"/>
  <ignoredErrors>
    <ignoredError sqref="X6:X7 X60:X61 X20 X37:X47" unlockedFormula="1"/>
    <ignoredError sqref="X19 X48 X9:X12 X49:X50 X8" formula="1" unlockedFormula="1"/>
    <ignoredError sqref="O78:P95 O46:U70 O35:U45 V11:V45 O11:S34 U11:U34 T12:T34" formula="1"/>
  </ignoredErrors>
  <drawing r:id="rId1"/>
</worksheet>
</file>

<file path=xl/worksheets/sheet2.xml><?xml version="1.0" encoding="utf-8"?>
<worksheet xmlns="http://schemas.openxmlformats.org/spreadsheetml/2006/main" xmlns:r="http://schemas.openxmlformats.org/officeDocument/2006/relationships">
  <dimension ref="A1:AB42"/>
  <sheetViews>
    <sheetView zoomScale="110" zoomScaleNormal="110" zoomScalePageLayoutView="0" workbookViewId="0" topLeftCell="B1">
      <selection activeCell="B3" sqref="B3:B4"/>
    </sheetView>
  </sheetViews>
  <sheetFormatPr defaultColWidth="39.8515625" defaultRowHeight="12.75"/>
  <cols>
    <col min="1" max="1" width="3.140625" style="30" bestFit="1" customWidth="1"/>
    <col min="2" max="2" width="35.7109375" style="3" bestFit="1" customWidth="1"/>
    <col min="3" max="3" width="9.421875" style="5" customWidth="1"/>
    <col min="4" max="4" width="14.140625" style="3" customWidth="1"/>
    <col min="5" max="5" width="18.140625" style="4" hidden="1" customWidth="1"/>
    <col min="6" max="6" width="6.28125" style="5" hidden="1" customWidth="1"/>
    <col min="7" max="7" width="8.7109375" style="5" bestFit="1" customWidth="1"/>
    <col min="8" max="8" width="11.8515625" style="5" customWidth="1"/>
    <col min="9" max="9" width="11.00390625" style="12" hidden="1" customWidth="1"/>
    <col min="10" max="10" width="7.421875" style="3" hidden="1" customWidth="1"/>
    <col min="11" max="11" width="11.00390625" style="12" hidden="1" customWidth="1"/>
    <col min="12" max="12" width="8.00390625" style="3" hidden="1" customWidth="1"/>
    <col min="13" max="13" width="12.140625" style="12" hidden="1" customWidth="1"/>
    <col min="14" max="14" width="8.00390625" style="3" hidden="1" customWidth="1"/>
    <col min="15" max="15" width="15.140625" style="14" bestFit="1" customWidth="1"/>
    <col min="16" max="16" width="11.421875" style="3" bestFit="1" customWidth="1"/>
    <col min="17" max="17" width="10.7109375" style="3" hidden="1" customWidth="1"/>
    <col min="18" max="18" width="7.7109375" style="16" hidden="1" customWidth="1"/>
    <col min="19" max="19" width="12.140625" style="15" hidden="1" customWidth="1"/>
    <col min="20" max="20" width="10.28125" style="3" hidden="1" customWidth="1"/>
    <col min="21" max="21" width="16.00390625" style="12" bestFit="1" customWidth="1"/>
    <col min="22" max="22" width="12.28125" style="13" bestFit="1" customWidth="1"/>
    <col min="23" max="23" width="7.57421875" style="16" bestFit="1" customWidth="1"/>
    <col min="24" max="24" width="39.8515625" style="1" customWidth="1"/>
    <col min="25" max="27" width="39.8515625" style="3" customWidth="1"/>
    <col min="28" max="28" width="2.00390625" style="3" bestFit="1" customWidth="1"/>
    <col min="29" max="16384" width="39.8515625" style="3" customWidth="1"/>
  </cols>
  <sheetData>
    <row r="1" spans="1:15" s="10" customFormat="1" ht="99" customHeight="1">
      <c r="A1" s="28"/>
      <c r="B1" s="27"/>
      <c r="C1" s="26"/>
      <c r="D1" s="25"/>
      <c r="E1" s="25"/>
      <c r="F1" s="24"/>
      <c r="G1" s="24"/>
      <c r="H1" s="24"/>
      <c r="I1" s="23"/>
      <c r="J1" s="22"/>
      <c r="K1" s="21"/>
      <c r="L1" s="20"/>
      <c r="M1" s="19"/>
      <c r="N1" s="18"/>
      <c r="O1" s="17"/>
    </row>
    <row r="2" spans="1:23" s="2" customFormat="1" ht="27.75" thickBot="1">
      <c r="A2" s="206" t="s">
        <v>110</v>
      </c>
      <c r="B2" s="207"/>
      <c r="C2" s="207"/>
      <c r="D2" s="207"/>
      <c r="E2" s="207"/>
      <c r="F2" s="207"/>
      <c r="G2" s="207"/>
      <c r="H2" s="207"/>
      <c r="I2" s="207"/>
      <c r="J2" s="207"/>
      <c r="K2" s="207"/>
      <c r="L2" s="207"/>
      <c r="M2" s="207"/>
      <c r="N2" s="207"/>
      <c r="O2" s="207"/>
      <c r="P2" s="207"/>
      <c r="Q2" s="207"/>
      <c r="R2" s="207"/>
      <c r="S2" s="207"/>
      <c r="T2" s="207"/>
      <c r="U2" s="207"/>
      <c r="V2" s="207"/>
      <c r="W2" s="207"/>
    </row>
    <row r="3" spans="1:23" s="29" customFormat="1" ht="16.5" customHeight="1">
      <c r="A3" s="31"/>
      <c r="B3" s="208" t="s">
        <v>128</v>
      </c>
      <c r="C3" s="210" t="s">
        <v>66</v>
      </c>
      <c r="D3" s="203" t="s">
        <v>57</v>
      </c>
      <c r="E3" s="203" t="s">
        <v>11</v>
      </c>
      <c r="F3" s="203" t="s">
        <v>67</v>
      </c>
      <c r="G3" s="203" t="s">
        <v>68</v>
      </c>
      <c r="H3" s="203" t="s">
        <v>69</v>
      </c>
      <c r="I3" s="202" t="s">
        <v>58</v>
      </c>
      <c r="J3" s="202"/>
      <c r="K3" s="202" t="s">
        <v>59</v>
      </c>
      <c r="L3" s="202"/>
      <c r="M3" s="202" t="s">
        <v>60</v>
      </c>
      <c r="N3" s="202"/>
      <c r="O3" s="214" t="s">
        <v>70</v>
      </c>
      <c r="P3" s="214"/>
      <c r="Q3" s="214"/>
      <c r="R3" s="214"/>
      <c r="S3" s="202" t="s">
        <v>56</v>
      </c>
      <c r="T3" s="202"/>
      <c r="U3" s="214" t="s">
        <v>129</v>
      </c>
      <c r="V3" s="214"/>
      <c r="W3" s="215"/>
    </row>
    <row r="4" spans="1:23" s="29" customFormat="1" ht="37.5" customHeight="1" thickBot="1">
      <c r="A4" s="55"/>
      <c r="B4" s="209"/>
      <c r="C4" s="211"/>
      <c r="D4" s="204"/>
      <c r="E4" s="204"/>
      <c r="F4" s="205"/>
      <c r="G4" s="205"/>
      <c r="H4" s="205"/>
      <c r="I4" s="62" t="s">
        <v>65</v>
      </c>
      <c r="J4" s="58" t="s">
        <v>62</v>
      </c>
      <c r="K4" s="62" t="s">
        <v>65</v>
      </c>
      <c r="L4" s="58" t="s">
        <v>62</v>
      </c>
      <c r="M4" s="62" t="s">
        <v>65</v>
      </c>
      <c r="N4" s="58" t="s">
        <v>62</v>
      </c>
      <c r="O4" s="63" t="s">
        <v>65</v>
      </c>
      <c r="P4" s="64" t="s">
        <v>62</v>
      </c>
      <c r="Q4" s="64" t="s">
        <v>130</v>
      </c>
      <c r="R4" s="57" t="s">
        <v>131</v>
      </c>
      <c r="S4" s="62" t="s">
        <v>65</v>
      </c>
      <c r="T4" s="56" t="s">
        <v>61</v>
      </c>
      <c r="U4" s="62" t="s">
        <v>65</v>
      </c>
      <c r="V4" s="58" t="s">
        <v>62</v>
      </c>
      <c r="W4" s="59" t="s">
        <v>131</v>
      </c>
    </row>
    <row r="5" spans="1:24" s="6" customFormat="1" ht="15.75" customHeight="1">
      <c r="A5" s="66">
        <v>1</v>
      </c>
      <c r="B5" s="159" t="s">
        <v>149</v>
      </c>
      <c r="C5" s="160">
        <v>39577</v>
      </c>
      <c r="D5" s="161" t="s">
        <v>15</v>
      </c>
      <c r="E5" s="161" t="s">
        <v>15</v>
      </c>
      <c r="F5" s="162">
        <v>85</v>
      </c>
      <c r="G5" s="162">
        <v>90</v>
      </c>
      <c r="H5" s="162">
        <v>1</v>
      </c>
      <c r="I5" s="163">
        <v>107905</v>
      </c>
      <c r="J5" s="164">
        <v>11604</v>
      </c>
      <c r="K5" s="163">
        <v>163101</v>
      </c>
      <c r="L5" s="164">
        <v>17333</v>
      </c>
      <c r="M5" s="163">
        <v>196173</v>
      </c>
      <c r="N5" s="164">
        <v>20775</v>
      </c>
      <c r="O5" s="163">
        <f>+I5+K5+M5</f>
        <v>467179</v>
      </c>
      <c r="P5" s="164">
        <f>+J5+L5+N5</f>
        <v>49712</v>
      </c>
      <c r="Q5" s="164">
        <f aca="true" t="shared" si="0" ref="Q5:Q24">IF(O5&lt;&gt;0,P5/G5,"")</f>
        <v>552.3555555555556</v>
      </c>
      <c r="R5" s="165">
        <f aca="true" t="shared" si="1" ref="R5:R24">IF(O5&lt;&gt;0,O5/P5,"")</f>
        <v>9.397710814290312</v>
      </c>
      <c r="S5" s="163"/>
      <c r="T5" s="166">
        <f>IF(S5&lt;&gt;0,-(S5-O5)/S5,"")</f>
      </c>
      <c r="U5" s="163">
        <v>467178</v>
      </c>
      <c r="V5" s="164">
        <v>49712</v>
      </c>
      <c r="W5" s="167">
        <f aca="true" t="shared" si="2" ref="W5:W24">U5/V5</f>
        <v>9.397690698422917</v>
      </c>
      <c r="X5" s="29"/>
    </row>
    <row r="6" spans="1:24" s="6" customFormat="1" ht="16.5" customHeight="1">
      <c r="A6" s="66">
        <v>2</v>
      </c>
      <c r="B6" s="168" t="s">
        <v>133</v>
      </c>
      <c r="C6" s="84">
        <v>39570</v>
      </c>
      <c r="D6" s="85" t="s">
        <v>24</v>
      </c>
      <c r="E6" s="85" t="s">
        <v>25</v>
      </c>
      <c r="F6" s="86">
        <v>140</v>
      </c>
      <c r="G6" s="86">
        <v>140</v>
      </c>
      <c r="H6" s="86">
        <v>2</v>
      </c>
      <c r="I6" s="87">
        <v>65968</v>
      </c>
      <c r="J6" s="88">
        <v>7049</v>
      </c>
      <c r="K6" s="87">
        <v>121377</v>
      </c>
      <c r="L6" s="88">
        <v>13542</v>
      </c>
      <c r="M6" s="87">
        <v>106688</v>
      </c>
      <c r="N6" s="88">
        <v>11853</v>
      </c>
      <c r="O6" s="87">
        <f>+M6+K6+I6</f>
        <v>294033</v>
      </c>
      <c r="P6" s="88">
        <f>+N6+L6+J6</f>
        <v>32444</v>
      </c>
      <c r="Q6" s="88">
        <f t="shared" si="0"/>
        <v>231.74285714285713</v>
      </c>
      <c r="R6" s="89">
        <f t="shared" si="1"/>
        <v>9.062785106645297</v>
      </c>
      <c r="S6" s="87">
        <v>692263</v>
      </c>
      <c r="T6" s="90">
        <f>IF(S6&lt;&gt;0,-(S6-O6)/S6,"")</f>
        <v>-0.5752582472268487</v>
      </c>
      <c r="U6" s="87">
        <v>294033</v>
      </c>
      <c r="V6" s="88">
        <v>155661</v>
      </c>
      <c r="W6" s="169">
        <f t="shared" si="2"/>
        <v>1.8889317170004047</v>
      </c>
      <c r="X6" s="29"/>
    </row>
    <row r="7" spans="1:24" s="6" customFormat="1" ht="15.75" customHeight="1" thickBot="1">
      <c r="A7" s="76">
        <v>3</v>
      </c>
      <c r="B7" s="170" t="s">
        <v>150</v>
      </c>
      <c r="C7" s="147">
        <v>39577</v>
      </c>
      <c r="D7" s="148" t="s">
        <v>72</v>
      </c>
      <c r="E7" s="148" t="s">
        <v>30</v>
      </c>
      <c r="F7" s="149">
        <v>50</v>
      </c>
      <c r="G7" s="149">
        <v>50</v>
      </c>
      <c r="H7" s="149">
        <v>1</v>
      </c>
      <c r="I7" s="150">
        <v>55461</v>
      </c>
      <c r="J7" s="151">
        <v>4925</v>
      </c>
      <c r="K7" s="150">
        <v>72877.5</v>
      </c>
      <c r="L7" s="151">
        <v>6637</v>
      </c>
      <c r="M7" s="150">
        <v>71927.5</v>
      </c>
      <c r="N7" s="151">
        <v>6474</v>
      </c>
      <c r="O7" s="150">
        <f>I7+K7+M7</f>
        <v>200266</v>
      </c>
      <c r="P7" s="151">
        <f>J7+L7+N7</f>
        <v>18036</v>
      </c>
      <c r="Q7" s="151">
        <f t="shared" si="0"/>
        <v>360.72</v>
      </c>
      <c r="R7" s="152">
        <f t="shared" si="1"/>
        <v>11.103681525837214</v>
      </c>
      <c r="S7" s="150"/>
      <c r="T7" s="153">
        <f>IF(S7&lt;&gt;0,-(S7-O7)/S7,"")</f>
      </c>
      <c r="U7" s="150">
        <v>200266</v>
      </c>
      <c r="V7" s="151">
        <v>18036</v>
      </c>
      <c r="W7" s="171">
        <f t="shared" si="2"/>
        <v>11.103681525837214</v>
      </c>
      <c r="X7" s="7"/>
    </row>
    <row r="8" spans="1:25" s="9" customFormat="1" ht="15.75" customHeight="1">
      <c r="A8" s="75">
        <v>4</v>
      </c>
      <c r="B8" s="172" t="s">
        <v>134</v>
      </c>
      <c r="C8" s="140">
        <v>39570</v>
      </c>
      <c r="D8" s="141" t="s">
        <v>63</v>
      </c>
      <c r="E8" s="141" t="s">
        <v>64</v>
      </c>
      <c r="F8" s="142">
        <v>66</v>
      </c>
      <c r="G8" s="142">
        <v>65</v>
      </c>
      <c r="H8" s="142">
        <v>2</v>
      </c>
      <c r="I8" s="143">
        <v>23404</v>
      </c>
      <c r="J8" s="144">
        <v>2191</v>
      </c>
      <c r="K8" s="143">
        <v>31793</v>
      </c>
      <c r="L8" s="144">
        <v>3092</v>
      </c>
      <c r="M8" s="143">
        <v>30127</v>
      </c>
      <c r="N8" s="144">
        <v>2914</v>
      </c>
      <c r="O8" s="143">
        <f>+I8+K8+M8</f>
        <v>85324</v>
      </c>
      <c r="P8" s="144">
        <f>+J8+L8+N8</f>
        <v>8197</v>
      </c>
      <c r="Q8" s="144">
        <f t="shared" si="0"/>
        <v>126.1076923076923</v>
      </c>
      <c r="R8" s="145">
        <f t="shared" si="1"/>
        <v>10.409174088081006</v>
      </c>
      <c r="S8" s="143">
        <v>236508</v>
      </c>
      <c r="T8" s="146"/>
      <c r="U8" s="143">
        <v>444682</v>
      </c>
      <c r="V8" s="144">
        <v>45708</v>
      </c>
      <c r="W8" s="173">
        <f t="shared" si="2"/>
        <v>9.728756454012427</v>
      </c>
      <c r="X8" s="7"/>
      <c r="Y8" s="8"/>
    </row>
    <row r="9" spans="1:24" s="10" customFormat="1" ht="15.75" customHeight="1">
      <c r="A9" s="66">
        <v>5</v>
      </c>
      <c r="B9" s="168" t="s">
        <v>151</v>
      </c>
      <c r="C9" s="84">
        <v>39577</v>
      </c>
      <c r="D9" s="85" t="s">
        <v>24</v>
      </c>
      <c r="E9" s="85" t="s">
        <v>29</v>
      </c>
      <c r="F9" s="86">
        <v>45</v>
      </c>
      <c r="G9" s="86">
        <v>46</v>
      </c>
      <c r="H9" s="86">
        <v>1</v>
      </c>
      <c r="I9" s="87">
        <v>14782</v>
      </c>
      <c r="J9" s="88">
        <v>1493</v>
      </c>
      <c r="K9" s="87">
        <v>23011</v>
      </c>
      <c r="L9" s="88">
        <v>2363</v>
      </c>
      <c r="M9" s="87">
        <v>24127</v>
      </c>
      <c r="N9" s="88">
        <v>2429</v>
      </c>
      <c r="O9" s="87">
        <f>+M9+K9+I9</f>
        <v>61920</v>
      </c>
      <c r="P9" s="88">
        <f>+N9+L9+J9</f>
        <v>6285</v>
      </c>
      <c r="Q9" s="88">
        <f t="shared" si="0"/>
        <v>136.6304347826087</v>
      </c>
      <c r="R9" s="89">
        <f t="shared" si="1"/>
        <v>9.852028639618139</v>
      </c>
      <c r="S9" s="87"/>
      <c r="T9" s="90">
        <f>IF(S9&lt;&gt;0,-(S9-O9)/S9,"")</f>
      </c>
      <c r="U9" s="87">
        <v>61920</v>
      </c>
      <c r="V9" s="88">
        <v>6285</v>
      </c>
      <c r="W9" s="169">
        <f t="shared" si="2"/>
        <v>9.852028639618139</v>
      </c>
      <c r="X9" s="7"/>
    </row>
    <row r="10" spans="1:24" s="10" customFormat="1" ht="15.75" customHeight="1">
      <c r="A10" s="66">
        <v>6</v>
      </c>
      <c r="B10" s="168" t="s">
        <v>20</v>
      </c>
      <c r="C10" s="84">
        <v>39500</v>
      </c>
      <c r="D10" s="85" t="s">
        <v>72</v>
      </c>
      <c r="E10" s="85" t="s">
        <v>120</v>
      </c>
      <c r="F10" s="86">
        <v>230</v>
      </c>
      <c r="G10" s="86">
        <v>85</v>
      </c>
      <c r="H10" s="86">
        <v>12</v>
      </c>
      <c r="I10" s="87">
        <v>12521</v>
      </c>
      <c r="J10" s="88">
        <v>4719</v>
      </c>
      <c r="K10" s="87">
        <v>20872.5</v>
      </c>
      <c r="L10" s="88">
        <v>7792</v>
      </c>
      <c r="M10" s="87">
        <v>24615</v>
      </c>
      <c r="N10" s="88">
        <v>9149</v>
      </c>
      <c r="O10" s="87">
        <f>I10+K10+M10</f>
        <v>58008.5</v>
      </c>
      <c r="P10" s="88">
        <f>J10+L10+N10</f>
        <v>21660</v>
      </c>
      <c r="Q10" s="88">
        <f t="shared" si="0"/>
        <v>254.8235294117647</v>
      </c>
      <c r="R10" s="89">
        <f t="shared" si="1"/>
        <v>2.6781394275161587</v>
      </c>
      <c r="S10" s="87">
        <v>97309</v>
      </c>
      <c r="T10" s="90">
        <f>IF(S10&lt;&gt;0,-(S10-O10)/S10,"")</f>
        <v>-0.4038732285811179</v>
      </c>
      <c r="U10" s="87">
        <v>30015430</v>
      </c>
      <c r="V10" s="88">
        <v>4248198</v>
      </c>
      <c r="W10" s="169">
        <f t="shared" si="2"/>
        <v>7.065449868391257</v>
      </c>
      <c r="X10" s="9"/>
    </row>
    <row r="11" spans="1:24" s="10" customFormat="1" ht="15.75" customHeight="1">
      <c r="A11" s="66">
        <v>7</v>
      </c>
      <c r="B11" s="168" t="s">
        <v>1</v>
      </c>
      <c r="C11" s="84">
        <v>39532</v>
      </c>
      <c r="D11" s="85" t="s">
        <v>63</v>
      </c>
      <c r="E11" s="85" t="s">
        <v>64</v>
      </c>
      <c r="F11" s="86">
        <v>65</v>
      </c>
      <c r="G11" s="86">
        <v>61</v>
      </c>
      <c r="H11" s="86">
        <v>3</v>
      </c>
      <c r="I11" s="87">
        <v>9822</v>
      </c>
      <c r="J11" s="88">
        <v>1399</v>
      </c>
      <c r="K11" s="87">
        <v>17233</v>
      </c>
      <c r="L11" s="88">
        <v>2397</v>
      </c>
      <c r="M11" s="87">
        <v>18378</v>
      </c>
      <c r="N11" s="88">
        <v>2483</v>
      </c>
      <c r="O11" s="87">
        <f>+I11+K11+M11</f>
        <v>45433</v>
      </c>
      <c r="P11" s="88">
        <f>+J11+L11+N11</f>
        <v>6279</v>
      </c>
      <c r="Q11" s="88">
        <f t="shared" si="0"/>
        <v>102.93442622950819</v>
      </c>
      <c r="R11" s="89">
        <f t="shared" si="1"/>
        <v>7.235706322662844</v>
      </c>
      <c r="S11" s="87">
        <v>108087</v>
      </c>
      <c r="T11" s="90"/>
      <c r="U11" s="87">
        <v>545450</v>
      </c>
      <c r="V11" s="88">
        <v>67030</v>
      </c>
      <c r="W11" s="169">
        <f t="shared" si="2"/>
        <v>8.137401163658064</v>
      </c>
      <c r="X11" s="8"/>
    </row>
    <row r="12" spans="1:25" s="10" customFormat="1" ht="15.75" customHeight="1">
      <c r="A12" s="66">
        <v>8</v>
      </c>
      <c r="B12" s="168" t="s">
        <v>92</v>
      </c>
      <c r="C12" s="84">
        <v>39556</v>
      </c>
      <c r="D12" s="85" t="s">
        <v>72</v>
      </c>
      <c r="E12" s="85" t="s">
        <v>30</v>
      </c>
      <c r="F12" s="86">
        <v>104</v>
      </c>
      <c r="G12" s="86">
        <v>102</v>
      </c>
      <c r="H12" s="86">
        <v>4</v>
      </c>
      <c r="I12" s="87">
        <v>6985</v>
      </c>
      <c r="J12" s="88">
        <v>1175</v>
      </c>
      <c r="K12" s="87">
        <v>20220.5</v>
      </c>
      <c r="L12" s="88">
        <v>2854</v>
      </c>
      <c r="M12" s="87">
        <v>16301.5</v>
      </c>
      <c r="N12" s="88">
        <v>2372</v>
      </c>
      <c r="O12" s="87">
        <f>I12+K12+M12</f>
        <v>43507</v>
      </c>
      <c r="P12" s="88">
        <f>J12+L12+N12</f>
        <v>6401</v>
      </c>
      <c r="Q12" s="88">
        <f t="shared" si="0"/>
        <v>62.754901960784316</v>
      </c>
      <c r="R12" s="89">
        <f t="shared" si="1"/>
        <v>6.796906733322919</v>
      </c>
      <c r="S12" s="87">
        <v>94990</v>
      </c>
      <c r="T12" s="90">
        <f aca="true" t="shared" si="3" ref="T12:T24">IF(S12&lt;&gt;0,-(S12-O12)/S12,"")</f>
        <v>-0.5419833666701758</v>
      </c>
      <c r="U12" s="87">
        <v>998232.5</v>
      </c>
      <c r="V12" s="88">
        <v>128771</v>
      </c>
      <c r="W12" s="169">
        <f t="shared" si="2"/>
        <v>7.751997732408695</v>
      </c>
      <c r="X12" s="11"/>
      <c r="Y12" s="8"/>
    </row>
    <row r="13" spans="1:25" s="10" customFormat="1" ht="15.75" customHeight="1">
      <c r="A13" s="66">
        <v>9</v>
      </c>
      <c r="B13" s="168" t="s">
        <v>152</v>
      </c>
      <c r="C13" s="84">
        <v>39577</v>
      </c>
      <c r="D13" s="85" t="s">
        <v>75</v>
      </c>
      <c r="E13" s="85" t="s">
        <v>153</v>
      </c>
      <c r="F13" s="86">
        <v>11</v>
      </c>
      <c r="G13" s="86">
        <v>11</v>
      </c>
      <c r="H13" s="86">
        <v>1</v>
      </c>
      <c r="I13" s="87">
        <v>10450</v>
      </c>
      <c r="J13" s="88">
        <v>1004</v>
      </c>
      <c r="K13" s="87">
        <v>14521</v>
      </c>
      <c r="L13" s="88">
        <v>1323</v>
      </c>
      <c r="M13" s="87">
        <v>12905</v>
      </c>
      <c r="N13" s="88">
        <v>1197</v>
      </c>
      <c r="O13" s="87">
        <f>SUM(I13+K13+M13)</f>
        <v>37876</v>
      </c>
      <c r="P13" s="88">
        <f>SUM(J13+L13+N13)</f>
        <v>3524</v>
      </c>
      <c r="Q13" s="88">
        <f t="shared" si="0"/>
        <v>320.3636363636364</v>
      </c>
      <c r="R13" s="89">
        <f t="shared" si="1"/>
        <v>10.748013620885358</v>
      </c>
      <c r="S13" s="87"/>
      <c r="T13" s="90">
        <f t="shared" si="3"/>
      </c>
      <c r="U13" s="87">
        <f>O13</f>
        <v>37876</v>
      </c>
      <c r="V13" s="88">
        <f>P13</f>
        <v>3524</v>
      </c>
      <c r="W13" s="169">
        <f t="shared" si="2"/>
        <v>10.748013620885358</v>
      </c>
      <c r="X13" s="8"/>
      <c r="Y13" s="8"/>
    </row>
    <row r="14" spans="1:25" s="10" customFormat="1" ht="15.75" customHeight="1">
      <c r="A14" s="66">
        <v>10</v>
      </c>
      <c r="B14" s="168" t="s">
        <v>154</v>
      </c>
      <c r="C14" s="84">
        <v>39577</v>
      </c>
      <c r="D14" s="85" t="s">
        <v>140</v>
      </c>
      <c r="E14" s="85" t="s">
        <v>43</v>
      </c>
      <c r="F14" s="86">
        <v>26</v>
      </c>
      <c r="G14" s="86">
        <v>26</v>
      </c>
      <c r="H14" s="86">
        <v>1</v>
      </c>
      <c r="I14" s="87">
        <v>8428</v>
      </c>
      <c r="J14" s="88">
        <v>750</v>
      </c>
      <c r="K14" s="87">
        <v>13293.5</v>
      </c>
      <c r="L14" s="88">
        <v>1180</v>
      </c>
      <c r="M14" s="87">
        <v>12899.5</v>
      </c>
      <c r="N14" s="88">
        <v>1119</v>
      </c>
      <c r="O14" s="87">
        <v>34621</v>
      </c>
      <c r="P14" s="88">
        <v>3049</v>
      </c>
      <c r="Q14" s="88">
        <f t="shared" si="0"/>
        <v>117.26923076923077</v>
      </c>
      <c r="R14" s="89">
        <f t="shared" si="1"/>
        <v>11.354870449327649</v>
      </c>
      <c r="S14" s="87"/>
      <c r="T14" s="90">
        <f t="shared" si="3"/>
      </c>
      <c r="U14" s="87">
        <v>34621</v>
      </c>
      <c r="V14" s="88">
        <v>3049</v>
      </c>
      <c r="W14" s="169">
        <f t="shared" si="2"/>
        <v>11.354870449327649</v>
      </c>
      <c r="X14" s="8"/>
      <c r="Y14" s="8"/>
    </row>
    <row r="15" spans="1:25" s="10" customFormat="1" ht="15.75" customHeight="1">
      <c r="A15" s="66">
        <v>11</v>
      </c>
      <c r="B15" s="168" t="s">
        <v>135</v>
      </c>
      <c r="C15" s="84">
        <v>39570</v>
      </c>
      <c r="D15" s="85" t="s">
        <v>55</v>
      </c>
      <c r="E15" s="85" t="s">
        <v>71</v>
      </c>
      <c r="F15" s="86">
        <v>20</v>
      </c>
      <c r="G15" s="86">
        <v>20</v>
      </c>
      <c r="H15" s="86">
        <v>2</v>
      </c>
      <c r="I15" s="87">
        <v>7607.5</v>
      </c>
      <c r="J15" s="88">
        <v>818</v>
      </c>
      <c r="K15" s="87">
        <v>11874.5</v>
      </c>
      <c r="L15" s="88">
        <v>1266</v>
      </c>
      <c r="M15" s="87">
        <v>13447.5</v>
      </c>
      <c r="N15" s="88">
        <v>1408</v>
      </c>
      <c r="O15" s="87">
        <f>I15+K15+M15</f>
        <v>32929.5</v>
      </c>
      <c r="P15" s="88">
        <f>J15+L15+N15</f>
        <v>3492</v>
      </c>
      <c r="Q15" s="88">
        <f t="shared" si="0"/>
        <v>174.6</v>
      </c>
      <c r="R15" s="89">
        <f t="shared" si="1"/>
        <v>9.429982817869416</v>
      </c>
      <c r="S15" s="87">
        <v>68754</v>
      </c>
      <c r="T15" s="90">
        <f t="shared" si="3"/>
        <v>-0.521053320534078</v>
      </c>
      <c r="U15" s="87">
        <v>145800</v>
      </c>
      <c r="V15" s="88">
        <v>15359</v>
      </c>
      <c r="W15" s="169">
        <f t="shared" si="2"/>
        <v>9.492805521192786</v>
      </c>
      <c r="X15" s="8"/>
      <c r="Y15" s="8"/>
    </row>
    <row r="16" spans="1:25" s="10" customFormat="1" ht="15.75" customHeight="1">
      <c r="A16" s="66">
        <v>12</v>
      </c>
      <c r="B16" s="168" t="s">
        <v>155</v>
      </c>
      <c r="C16" s="84">
        <v>39570</v>
      </c>
      <c r="D16" s="85" t="s">
        <v>24</v>
      </c>
      <c r="E16" s="85" t="s">
        <v>26</v>
      </c>
      <c r="F16" s="86">
        <v>53</v>
      </c>
      <c r="G16" s="86">
        <v>50</v>
      </c>
      <c r="H16" s="86">
        <v>2</v>
      </c>
      <c r="I16" s="87">
        <v>6279</v>
      </c>
      <c r="J16" s="88">
        <v>706</v>
      </c>
      <c r="K16" s="87">
        <v>12078</v>
      </c>
      <c r="L16" s="88">
        <v>1324</v>
      </c>
      <c r="M16" s="87">
        <v>11214</v>
      </c>
      <c r="N16" s="88">
        <v>1505</v>
      </c>
      <c r="O16" s="87">
        <f aca="true" t="shared" si="4" ref="O16:P18">+M16+K16+I16</f>
        <v>29571</v>
      </c>
      <c r="P16" s="88">
        <f t="shared" si="4"/>
        <v>3535</v>
      </c>
      <c r="Q16" s="88">
        <f t="shared" si="0"/>
        <v>70.7</v>
      </c>
      <c r="R16" s="89">
        <f t="shared" si="1"/>
        <v>8.365205091937765</v>
      </c>
      <c r="S16" s="87">
        <v>51400</v>
      </c>
      <c r="T16" s="90">
        <f t="shared" si="3"/>
        <v>-0.42468871595330737</v>
      </c>
      <c r="U16" s="87">
        <v>119460</v>
      </c>
      <c r="V16" s="88">
        <v>14178</v>
      </c>
      <c r="W16" s="169">
        <f t="shared" si="2"/>
        <v>8.425730004231909</v>
      </c>
      <c r="X16" s="8"/>
      <c r="Y16" s="8"/>
    </row>
    <row r="17" spans="1:25" s="10" customFormat="1" ht="15.75" customHeight="1">
      <c r="A17" s="66">
        <v>13</v>
      </c>
      <c r="B17" s="168" t="s">
        <v>180</v>
      </c>
      <c r="C17" s="84">
        <v>39556</v>
      </c>
      <c r="D17" s="85" t="s">
        <v>24</v>
      </c>
      <c r="E17" s="85" t="s">
        <v>26</v>
      </c>
      <c r="F17" s="86">
        <v>56</v>
      </c>
      <c r="G17" s="86">
        <v>43</v>
      </c>
      <c r="H17" s="86">
        <v>3</v>
      </c>
      <c r="I17" s="87">
        <v>4839</v>
      </c>
      <c r="J17" s="88">
        <v>686</v>
      </c>
      <c r="K17" s="87">
        <v>9277</v>
      </c>
      <c r="L17" s="88">
        <v>1138</v>
      </c>
      <c r="M17" s="87">
        <v>9919</v>
      </c>
      <c r="N17" s="88">
        <v>1191</v>
      </c>
      <c r="O17" s="87">
        <f t="shared" si="4"/>
        <v>24035</v>
      </c>
      <c r="P17" s="88">
        <f t="shared" si="4"/>
        <v>3015</v>
      </c>
      <c r="Q17" s="88">
        <f t="shared" si="0"/>
        <v>70.11627906976744</v>
      </c>
      <c r="R17" s="89">
        <f t="shared" si="1"/>
        <v>7.971807628524046</v>
      </c>
      <c r="S17" s="87">
        <v>89534</v>
      </c>
      <c r="T17" s="90">
        <f t="shared" si="3"/>
        <v>-0.7315544932651283</v>
      </c>
      <c r="U17" s="87">
        <v>407380</v>
      </c>
      <c r="V17" s="88">
        <v>47278</v>
      </c>
      <c r="W17" s="169">
        <f t="shared" si="2"/>
        <v>8.61669275350057</v>
      </c>
      <c r="X17" s="8"/>
      <c r="Y17" s="8"/>
    </row>
    <row r="18" spans="1:25" s="10" customFormat="1" ht="15.75" customHeight="1">
      <c r="A18" s="66">
        <v>14</v>
      </c>
      <c r="B18" s="168" t="s">
        <v>91</v>
      </c>
      <c r="C18" s="84">
        <v>39556</v>
      </c>
      <c r="D18" s="85" t="s">
        <v>24</v>
      </c>
      <c r="E18" s="85" t="s">
        <v>26</v>
      </c>
      <c r="F18" s="86">
        <v>123</v>
      </c>
      <c r="G18" s="86">
        <v>53</v>
      </c>
      <c r="H18" s="86">
        <v>4</v>
      </c>
      <c r="I18" s="87">
        <v>4544</v>
      </c>
      <c r="J18" s="88">
        <v>721</v>
      </c>
      <c r="K18" s="87">
        <v>9863</v>
      </c>
      <c r="L18" s="88">
        <v>1504</v>
      </c>
      <c r="M18" s="87">
        <v>9462</v>
      </c>
      <c r="N18" s="88">
        <v>1432</v>
      </c>
      <c r="O18" s="87">
        <f t="shared" si="4"/>
        <v>23869</v>
      </c>
      <c r="P18" s="88">
        <f t="shared" si="4"/>
        <v>3657</v>
      </c>
      <c r="Q18" s="88">
        <f t="shared" si="0"/>
        <v>69</v>
      </c>
      <c r="R18" s="89">
        <f t="shared" si="1"/>
        <v>6.526934645884605</v>
      </c>
      <c r="S18" s="87">
        <v>107638</v>
      </c>
      <c r="T18" s="90">
        <f t="shared" si="3"/>
        <v>-0.7782474590757911</v>
      </c>
      <c r="U18" s="87">
        <v>1386618</v>
      </c>
      <c r="V18" s="88">
        <v>165280</v>
      </c>
      <c r="W18" s="169">
        <f t="shared" si="2"/>
        <v>8.389508712487899</v>
      </c>
      <c r="X18" s="8"/>
      <c r="Y18" s="8"/>
    </row>
    <row r="19" spans="1:25" s="10" customFormat="1" ht="15.75" customHeight="1">
      <c r="A19" s="66">
        <v>15</v>
      </c>
      <c r="B19" s="168" t="s">
        <v>2</v>
      </c>
      <c r="C19" s="84">
        <v>39563</v>
      </c>
      <c r="D19" s="85" t="s">
        <v>53</v>
      </c>
      <c r="E19" s="85" t="s">
        <v>3</v>
      </c>
      <c r="F19" s="86">
        <v>99</v>
      </c>
      <c r="G19" s="86">
        <v>88</v>
      </c>
      <c r="H19" s="86">
        <v>3</v>
      </c>
      <c r="I19" s="87">
        <v>6345.5</v>
      </c>
      <c r="J19" s="88">
        <v>1180</v>
      </c>
      <c r="K19" s="87">
        <v>7528.5</v>
      </c>
      <c r="L19" s="88">
        <v>1286</v>
      </c>
      <c r="M19" s="87">
        <v>7779</v>
      </c>
      <c r="N19" s="88">
        <v>1327</v>
      </c>
      <c r="O19" s="87">
        <f>I19+K19+M19</f>
        <v>21653</v>
      </c>
      <c r="P19" s="88">
        <f>J19+L19+N19</f>
        <v>3793</v>
      </c>
      <c r="Q19" s="88">
        <f t="shared" si="0"/>
        <v>43.10227272727273</v>
      </c>
      <c r="R19" s="89">
        <f t="shared" si="1"/>
        <v>5.708673872923807</v>
      </c>
      <c r="S19" s="87">
        <v>63506.5</v>
      </c>
      <c r="T19" s="90">
        <f t="shared" si="3"/>
        <v>-0.6590427751490004</v>
      </c>
      <c r="U19" s="87">
        <v>366329.5</v>
      </c>
      <c r="V19" s="88">
        <v>55817</v>
      </c>
      <c r="W19" s="169">
        <f t="shared" si="2"/>
        <v>6.563045308776896</v>
      </c>
      <c r="X19" s="8"/>
      <c r="Y19" s="8"/>
    </row>
    <row r="20" spans="1:25" s="10" customFormat="1" ht="15.75" customHeight="1">
      <c r="A20" s="66">
        <v>16</v>
      </c>
      <c r="B20" s="168" t="s">
        <v>80</v>
      </c>
      <c r="C20" s="84">
        <v>39549</v>
      </c>
      <c r="D20" s="85" t="s">
        <v>24</v>
      </c>
      <c r="E20" s="85" t="s">
        <v>25</v>
      </c>
      <c r="F20" s="86">
        <v>58</v>
      </c>
      <c r="G20" s="86">
        <v>47</v>
      </c>
      <c r="H20" s="86">
        <v>5</v>
      </c>
      <c r="I20" s="87">
        <v>4581</v>
      </c>
      <c r="J20" s="88">
        <v>762</v>
      </c>
      <c r="K20" s="87">
        <v>8198</v>
      </c>
      <c r="L20" s="88">
        <v>1320</v>
      </c>
      <c r="M20" s="87">
        <v>8367</v>
      </c>
      <c r="N20" s="88">
        <v>1348</v>
      </c>
      <c r="O20" s="87">
        <f>+M20+K20+I20</f>
        <v>21146</v>
      </c>
      <c r="P20" s="88">
        <f>+N20+L20+J20</f>
        <v>3430</v>
      </c>
      <c r="Q20" s="88">
        <f t="shared" si="0"/>
        <v>72.97872340425532</v>
      </c>
      <c r="R20" s="89">
        <f t="shared" si="1"/>
        <v>6.165014577259475</v>
      </c>
      <c r="S20" s="87">
        <v>34713</v>
      </c>
      <c r="T20" s="90">
        <f t="shared" si="3"/>
        <v>-0.39083340535246164</v>
      </c>
      <c r="U20" s="87">
        <v>744654</v>
      </c>
      <c r="V20" s="88">
        <v>92559</v>
      </c>
      <c r="W20" s="169">
        <f t="shared" si="2"/>
        <v>8.045181992026707</v>
      </c>
      <c r="X20" s="8"/>
      <c r="Y20" s="8"/>
    </row>
    <row r="21" spans="1:24" s="10" customFormat="1" ht="15.75" customHeight="1">
      <c r="A21" s="66">
        <v>17</v>
      </c>
      <c r="B21" s="168">
        <v>120</v>
      </c>
      <c r="C21" s="84">
        <v>39493</v>
      </c>
      <c r="D21" s="85" t="s">
        <v>72</v>
      </c>
      <c r="E21" s="85" t="s">
        <v>16</v>
      </c>
      <c r="F21" s="86">
        <v>179</v>
      </c>
      <c r="G21" s="86">
        <v>31</v>
      </c>
      <c r="H21" s="86">
        <v>13</v>
      </c>
      <c r="I21" s="87">
        <v>11367.5</v>
      </c>
      <c r="J21" s="88">
        <v>3810</v>
      </c>
      <c r="K21" s="87">
        <v>3646.5</v>
      </c>
      <c r="L21" s="88">
        <v>1072</v>
      </c>
      <c r="M21" s="87">
        <v>3925.5</v>
      </c>
      <c r="N21" s="88">
        <v>1107</v>
      </c>
      <c r="O21" s="87">
        <f>SUM(I21+K21+M21)</f>
        <v>18939.5</v>
      </c>
      <c r="P21" s="88">
        <f>SUM(J21+L21+N21)</f>
        <v>5989</v>
      </c>
      <c r="Q21" s="88">
        <f t="shared" si="0"/>
        <v>193.19354838709677</v>
      </c>
      <c r="R21" s="89">
        <f t="shared" si="1"/>
        <v>3.1623810318918015</v>
      </c>
      <c r="S21" s="87">
        <v>14720.5</v>
      </c>
      <c r="T21" s="90">
        <f t="shared" si="3"/>
        <v>0.28660711253014504</v>
      </c>
      <c r="U21" s="87">
        <v>4620963</v>
      </c>
      <c r="V21" s="88">
        <v>912494</v>
      </c>
      <c r="W21" s="169">
        <f t="shared" si="2"/>
        <v>5.064102339303053</v>
      </c>
      <c r="X21" s="8"/>
    </row>
    <row r="22" spans="1:24" s="10" customFormat="1" ht="15.75" customHeight="1">
      <c r="A22" s="66">
        <v>18</v>
      </c>
      <c r="B22" s="168" t="s">
        <v>93</v>
      </c>
      <c r="C22" s="84">
        <v>39556</v>
      </c>
      <c r="D22" s="85" t="s">
        <v>24</v>
      </c>
      <c r="E22" s="85" t="s">
        <v>94</v>
      </c>
      <c r="F22" s="86">
        <v>37</v>
      </c>
      <c r="G22" s="86">
        <v>34</v>
      </c>
      <c r="H22" s="86">
        <v>4</v>
      </c>
      <c r="I22" s="87">
        <v>3145</v>
      </c>
      <c r="J22" s="88">
        <v>535</v>
      </c>
      <c r="K22" s="87">
        <v>6463</v>
      </c>
      <c r="L22" s="88">
        <v>1058</v>
      </c>
      <c r="M22" s="87">
        <v>5992</v>
      </c>
      <c r="N22" s="88">
        <v>945</v>
      </c>
      <c r="O22" s="87">
        <f>+M22+K22+I22</f>
        <v>15600</v>
      </c>
      <c r="P22" s="88">
        <f>+N22+L22+J22</f>
        <v>2538</v>
      </c>
      <c r="Q22" s="88">
        <f t="shared" si="0"/>
        <v>74.6470588235294</v>
      </c>
      <c r="R22" s="89">
        <f t="shared" si="1"/>
        <v>6.1465721040189125</v>
      </c>
      <c r="S22" s="87">
        <v>48425</v>
      </c>
      <c r="T22" s="90">
        <f t="shared" si="3"/>
        <v>-0.6778523489932886</v>
      </c>
      <c r="U22" s="87">
        <v>553271</v>
      </c>
      <c r="V22" s="88">
        <v>59292</v>
      </c>
      <c r="W22" s="169">
        <f t="shared" si="2"/>
        <v>9.33129258584632</v>
      </c>
      <c r="X22" s="8"/>
    </row>
    <row r="23" spans="1:24" s="10" customFormat="1" ht="15.75" customHeight="1">
      <c r="A23" s="66">
        <v>19</v>
      </c>
      <c r="B23" s="168" t="s">
        <v>156</v>
      </c>
      <c r="C23" s="84">
        <v>39577</v>
      </c>
      <c r="D23" s="85" t="s">
        <v>72</v>
      </c>
      <c r="E23" s="85" t="s">
        <v>157</v>
      </c>
      <c r="F23" s="86">
        <v>30</v>
      </c>
      <c r="G23" s="86">
        <v>30</v>
      </c>
      <c r="H23" s="86">
        <v>1</v>
      </c>
      <c r="I23" s="87">
        <v>2643.5</v>
      </c>
      <c r="J23" s="88">
        <v>303</v>
      </c>
      <c r="K23" s="87">
        <v>5663.5</v>
      </c>
      <c r="L23" s="88">
        <v>611</v>
      </c>
      <c r="M23" s="87">
        <v>7202.5</v>
      </c>
      <c r="N23" s="88">
        <v>778</v>
      </c>
      <c r="O23" s="87">
        <f>SUM(I23+K23+M23)</f>
        <v>15509.5</v>
      </c>
      <c r="P23" s="88">
        <f>SUM(J23+L23+N23)</f>
        <v>1692</v>
      </c>
      <c r="Q23" s="88">
        <f t="shared" si="0"/>
        <v>56.4</v>
      </c>
      <c r="R23" s="89">
        <f t="shared" si="1"/>
        <v>9.166371158392435</v>
      </c>
      <c r="S23" s="87"/>
      <c r="T23" s="90">
        <f t="shared" si="3"/>
      </c>
      <c r="U23" s="87">
        <v>15509.5</v>
      </c>
      <c r="V23" s="88">
        <v>1692</v>
      </c>
      <c r="W23" s="169">
        <f t="shared" si="2"/>
        <v>9.166371158392435</v>
      </c>
      <c r="X23" s="8"/>
    </row>
    <row r="24" spans="1:24" s="10" customFormat="1" ht="18">
      <c r="A24" s="66">
        <v>20</v>
      </c>
      <c r="B24" s="168" t="s">
        <v>37</v>
      </c>
      <c r="C24" s="84">
        <v>39521</v>
      </c>
      <c r="D24" s="85" t="s">
        <v>75</v>
      </c>
      <c r="E24" s="85" t="s">
        <v>38</v>
      </c>
      <c r="F24" s="86">
        <v>42</v>
      </c>
      <c r="G24" s="86">
        <v>30</v>
      </c>
      <c r="H24" s="86">
        <v>9</v>
      </c>
      <c r="I24" s="87">
        <v>3357</v>
      </c>
      <c r="J24" s="88">
        <v>670</v>
      </c>
      <c r="K24" s="87">
        <v>4832</v>
      </c>
      <c r="L24" s="88">
        <v>923</v>
      </c>
      <c r="M24" s="87">
        <v>5504</v>
      </c>
      <c r="N24" s="88">
        <v>1003</v>
      </c>
      <c r="O24" s="87">
        <f>I24+K24+M24</f>
        <v>13693</v>
      </c>
      <c r="P24" s="88">
        <f>J24+L24+N24</f>
        <v>2596</v>
      </c>
      <c r="Q24" s="88">
        <f t="shared" si="0"/>
        <v>86.53333333333333</v>
      </c>
      <c r="R24" s="89">
        <f t="shared" si="1"/>
        <v>5.274653312788906</v>
      </c>
      <c r="S24" s="87">
        <v>24690</v>
      </c>
      <c r="T24" s="90">
        <f t="shared" si="3"/>
        <v>-0.44540299716484405</v>
      </c>
      <c r="U24" s="87">
        <v>1566601</v>
      </c>
      <c r="V24" s="88">
        <v>190348</v>
      </c>
      <c r="W24" s="169">
        <f t="shared" si="2"/>
        <v>8.230194170676866</v>
      </c>
      <c r="X24" s="8"/>
    </row>
    <row r="25" spans="1:28" s="60" customFormat="1" ht="15">
      <c r="A25" s="61"/>
      <c r="B25" s="212" t="s">
        <v>111</v>
      </c>
      <c r="C25" s="212"/>
      <c r="D25" s="213"/>
      <c r="E25" s="213"/>
      <c r="F25" s="68"/>
      <c r="G25" s="68">
        <f>SUM(G5:G24)</f>
        <v>1102</v>
      </c>
      <c r="H25" s="69"/>
      <c r="I25" s="73"/>
      <c r="J25" s="74"/>
      <c r="K25" s="73"/>
      <c r="L25" s="74"/>
      <c r="M25" s="73"/>
      <c r="N25" s="74"/>
      <c r="O25" s="73">
        <f>SUM(O5:O24)</f>
        <v>1545113</v>
      </c>
      <c r="P25" s="74">
        <f>SUM(P5:P24)</f>
        <v>189324</v>
      </c>
      <c r="Q25" s="74">
        <f>O25/G25</f>
        <v>1402.0989110707803</v>
      </c>
      <c r="R25" s="70">
        <f>O25/P25</f>
        <v>8.161210411780862</v>
      </c>
      <c r="S25" s="73"/>
      <c r="T25" s="71"/>
      <c r="U25" s="73"/>
      <c r="V25" s="74"/>
      <c r="W25" s="70"/>
      <c r="AB25" s="60" t="s">
        <v>132</v>
      </c>
    </row>
    <row r="26" spans="1:24" s="51" customFormat="1" ht="18">
      <c r="A26" s="40"/>
      <c r="G26" s="42"/>
      <c r="H26" s="41"/>
      <c r="I26" s="43"/>
      <c r="J26" s="44"/>
      <c r="K26" s="43"/>
      <c r="L26" s="44"/>
      <c r="M26" s="43"/>
      <c r="N26" s="44"/>
      <c r="O26" s="43"/>
      <c r="P26" s="44"/>
      <c r="Q26" s="45"/>
      <c r="R26" s="46"/>
      <c r="S26" s="47"/>
      <c r="T26" s="48"/>
      <c r="U26" s="47"/>
      <c r="V26" s="49"/>
      <c r="W26" s="46"/>
      <c r="X26" s="50"/>
    </row>
    <row r="27" spans="1:24" s="33" customFormat="1" ht="18">
      <c r="A27" s="32"/>
      <c r="B27" s="9"/>
      <c r="C27" s="52"/>
      <c r="D27" s="218"/>
      <c r="E27" s="219"/>
      <c r="F27" s="219"/>
      <c r="G27" s="219"/>
      <c r="H27" s="34"/>
      <c r="I27" s="35"/>
      <c r="K27" s="35"/>
      <c r="M27" s="35"/>
      <c r="O27" s="36"/>
      <c r="R27" s="37"/>
      <c r="S27" s="220" t="s">
        <v>10</v>
      </c>
      <c r="T27" s="220"/>
      <c r="U27" s="220"/>
      <c r="V27" s="220"/>
      <c r="W27" s="220"/>
      <c r="X27" s="38"/>
    </row>
    <row r="28" spans="1:24" s="33" customFormat="1" ht="18">
      <c r="A28" s="32"/>
      <c r="B28" s="9"/>
      <c r="C28" s="52"/>
      <c r="D28" s="53"/>
      <c r="E28" s="54"/>
      <c r="F28" s="54"/>
      <c r="G28" s="65"/>
      <c r="H28" s="34"/>
      <c r="M28" s="35"/>
      <c r="O28" s="36"/>
      <c r="R28" s="37"/>
      <c r="S28" s="220"/>
      <c r="T28" s="220"/>
      <c r="U28" s="220"/>
      <c r="V28" s="220"/>
      <c r="W28" s="220"/>
      <c r="X28" s="38"/>
    </row>
    <row r="29" spans="1:24" s="33" customFormat="1" ht="18">
      <c r="A29" s="32"/>
      <c r="G29" s="34"/>
      <c r="H29" s="34"/>
      <c r="M29" s="35"/>
      <c r="O29" s="36"/>
      <c r="R29" s="37"/>
      <c r="S29" s="220"/>
      <c r="T29" s="220"/>
      <c r="U29" s="220"/>
      <c r="V29" s="220"/>
      <c r="W29" s="220"/>
      <c r="X29" s="38"/>
    </row>
    <row r="30" spans="1:24" s="33" customFormat="1" ht="30" customHeight="1">
      <c r="A30" s="32"/>
      <c r="C30" s="34"/>
      <c r="E30" s="39"/>
      <c r="F30" s="34"/>
      <c r="G30" s="34"/>
      <c r="H30" s="34"/>
      <c r="I30" s="35"/>
      <c r="K30" s="35"/>
      <c r="M30" s="35"/>
      <c r="O30" s="36"/>
      <c r="P30" s="221" t="s">
        <v>108</v>
      </c>
      <c r="Q30" s="217"/>
      <c r="R30" s="217"/>
      <c r="S30" s="217"/>
      <c r="T30" s="217"/>
      <c r="U30" s="217"/>
      <c r="V30" s="217"/>
      <c r="W30" s="217"/>
      <c r="X30" s="38"/>
    </row>
    <row r="31" spans="1:24" s="33" customFormat="1" ht="30" customHeight="1">
      <c r="A31" s="32"/>
      <c r="C31" s="34"/>
      <c r="E31" s="39"/>
      <c r="F31" s="34"/>
      <c r="G31" s="34"/>
      <c r="H31" s="34"/>
      <c r="I31" s="35"/>
      <c r="K31" s="35"/>
      <c r="M31" s="35"/>
      <c r="O31" s="36"/>
      <c r="P31" s="217"/>
      <c r="Q31" s="217"/>
      <c r="R31" s="217"/>
      <c r="S31" s="217"/>
      <c r="T31" s="217"/>
      <c r="U31" s="217"/>
      <c r="V31" s="217"/>
      <c r="W31" s="217"/>
      <c r="X31" s="38"/>
    </row>
    <row r="32" spans="1:24" s="33" customFormat="1" ht="30" customHeight="1">
      <c r="A32" s="32"/>
      <c r="C32" s="34"/>
      <c r="E32" s="39"/>
      <c r="F32" s="34"/>
      <c r="G32" s="34"/>
      <c r="H32" s="34"/>
      <c r="I32" s="35"/>
      <c r="K32" s="35"/>
      <c r="M32" s="35"/>
      <c r="O32" s="36"/>
      <c r="P32" s="217"/>
      <c r="Q32" s="217"/>
      <c r="R32" s="217"/>
      <c r="S32" s="217"/>
      <c r="T32" s="217"/>
      <c r="U32" s="217"/>
      <c r="V32" s="217"/>
      <c r="W32" s="217"/>
      <c r="X32" s="38"/>
    </row>
    <row r="33" spans="1:24" s="33" customFormat="1" ht="30" customHeight="1">
      <c r="A33" s="32"/>
      <c r="C33" s="34"/>
      <c r="E33" s="39"/>
      <c r="F33" s="34"/>
      <c r="G33" s="34"/>
      <c r="H33" s="34"/>
      <c r="I33" s="35"/>
      <c r="K33" s="35"/>
      <c r="M33" s="35"/>
      <c r="O33" s="36"/>
      <c r="P33" s="217"/>
      <c r="Q33" s="217"/>
      <c r="R33" s="217"/>
      <c r="S33" s="217"/>
      <c r="T33" s="217"/>
      <c r="U33" s="217"/>
      <c r="V33" s="217"/>
      <c r="W33" s="217"/>
      <c r="X33" s="38"/>
    </row>
    <row r="34" spans="1:24" s="33" customFormat="1" ht="30" customHeight="1">
      <c r="A34" s="32"/>
      <c r="C34" s="34"/>
      <c r="E34" s="39"/>
      <c r="F34" s="34"/>
      <c r="G34" s="34"/>
      <c r="H34" s="34"/>
      <c r="I34" s="35"/>
      <c r="K34" s="35"/>
      <c r="M34" s="35"/>
      <c r="O34" s="36"/>
      <c r="P34" s="217"/>
      <c r="Q34" s="217"/>
      <c r="R34" s="217"/>
      <c r="S34" s="217"/>
      <c r="T34" s="217"/>
      <c r="U34" s="217"/>
      <c r="V34" s="217"/>
      <c r="W34" s="217"/>
      <c r="X34" s="38"/>
    </row>
    <row r="35" spans="1:24" s="33" customFormat="1" ht="45" customHeight="1">
      <c r="A35" s="32"/>
      <c r="C35" s="34"/>
      <c r="E35" s="39"/>
      <c r="F35" s="34"/>
      <c r="G35" s="5"/>
      <c r="H35" s="5"/>
      <c r="I35" s="12"/>
      <c r="J35" s="3"/>
      <c r="K35" s="12"/>
      <c r="L35" s="3"/>
      <c r="M35" s="12"/>
      <c r="N35" s="3"/>
      <c r="O35" s="36"/>
      <c r="P35" s="217"/>
      <c r="Q35" s="217"/>
      <c r="R35" s="217"/>
      <c r="S35" s="217"/>
      <c r="T35" s="217"/>
      <c r="U35" s="217"/>
      <c r="V35" s="217"/>
      <c r="W35" s="217"/>
      <c r="X35" s="38"/>
    </row>
    <row r="36" spans="1:24" s="33" customFormat="1" ht="33" customHeight="1">
      <c r="A36" s="32"/>
      <c r="C36" s="34"/>
      <c r="E36" s="39"/>
      <c r="F36" s="34"/>
      <c r="G36" s="5"/>
      <c r="H36" s="5"/>
      <c r="I36" s="12"/>
      <c r="J36" s="3"/>
      <c r="K36" s="12"/>
      <c r="L36" s="3"/>
      <c r="M36" s="12"/>
      <c r="N36" s="3"/>
      <c r="O36" s="36"/>
      <c r="P36" s="216" t="s">
        <v>109</v>
      </c>
      <c r="Q36" s="217"/>
      <c r="R36" s="217"/>
      <c r="S36" s="217"/>
      <c r="T36" s="217"/>
      <c r="U36" s="217"/>
      <c r="V36" s="217"/>
      <c r="W36" s="217"/>
      <c r="X36" s="38"/>
    </row>
    <row r="37" spans="1:24" s="33" customFormat="1" ht="33" customHeight="1">
      <c r="A37" s="32"/>
      <c r="C37" s="34"/>
      <c r="E37" s="39"/>
      <c r="F37" s="34"/>
      <c r="G37" s="5"/>
      <c r="H37" s="5"/>
      <c r="I37" s="12"/>
      <c r="J37" s="3"/>
      <c r="K37" s="12"/>
      <c r="L37" s="3"/>
      <c r="M37" s="12"/>
      <c r="N37" s="3"/>
      <c r="O37" s="36"/>
      <c r="P37" s="217"/>
      <c r="Q37" s="217"/>
      <c r="R37" s="217"/>
      <c r="S37" s="217"/>
      <c r="T37" s="217"/>
      <c r="U37" s="217"/>
      <c r="V37" s="217"/>
      <c r="W37" s="217"/>
      <c r="X37" s="38"/>
    </row>
    <row r="38" spans="1:24" s="33" customFormat="1" ht="33" customHeight="1">
      <c r="A38" s="32"/>
      <c r="C38" s="34"/>
      <c r="E38" s="39"/>
      <c r="F38" s="34"/>
      <c r="G38" s="5"/>
      <c r="H38" s="5"/>
      <c r="I38" s="12"/>
      <c r="J38" s="3"/>
      <c r="K38" s="12"/>
      <c r="L38" s="3"/>
      <c r="M38" s="12"/>
      <c r="N38" s="3"/>
      <c r="O38" s="36"/>
      <c r="P38" s="217"/>
      <c r="Q38" s="217"/>
      <c r="R38" s="217"/>
      <c r="S38" s="217"/>
      <c r="T38" s="217"/>
      <c r="U38" s="217"/>
      <c r="V38" s="217"/>
      <c r="W38" s="217"/>
      <c r="X38" s="38"/>
    </row>
    <row r="39" spans="1:24" s="33" customFormat="1" ht="33" customHeight="1">
      <c r="A39" s="32"/>
      <c r="C39" s="34"/>
      <c r="E39" s="39"/>
      <c r="F39" s="34"/>
      <c r="G39" s="5"/>
      <c r="H39" s="5"/>
      <c r="I39" s="12"/>
      <c r="J39" s="3"/>
      <c r="K39" s="12"/>
      <c r="L39" s="3"/>
      <c r="M39" s="12"/>
      <c r="N39" s="3"/>
      <c r="O39" s="36"/>
      <c r="P39" s="217"/>
      <c r="Q39" s="217"/>
      <c r="R39" s="217"/>
      <c r="S39" s="217"/>
      <c r="T39" s="217"/>
      <c r="U39" s="217"/>
      <c r="V39" s="217"/>
      <c r="W39" s="217"/>
      <c r="X39" s="38"/>
    </row>
    <row r="40" spans="1:24" s="33" customFormat="1" ht="33" customHeight="1">
      <c r="A40" s="32"/>
      <c r="C40" s="34"/>
      <c r="E40" s="39"/>
      <c r="F40" s="34"/>
      <c r="G40" s="5"/>
      <c r="H40" s="5"/>
      <c r="I40" s="12"/>
      <c r="J40" s="3"/>
      <c r="K40" s="12"/>
      <c r="L40" s="3"/>
      <c r="M40" s="12"/>
      <c r="N40" s="3"/>
      <c r="O40" s="36"/>
      <c r="P40" s="217"/>
      <c r="Q40" s="217"/>
      <c r="R40" s="217"/>
      <c r="S40" s="217"/>
      <c r="T40" s="217"/>
      <c r="U40" s="217"/>
      <c r="V40" s="217"/>
      <c r="W40" s="217"/>
      <c r="X40" s="38"/>
    </row>
    <row r="41" spans="16:23" ht="33" customHeight="1">
      <c r="P41" s="217"/>
      <c r="Q41" s="217"/>
      <c r="R41" s="217"/>
      <c r="S41" s="217"/>
      <c r="T41" s="217"/>
      <c r="U41" s="217"/>
      <c r="V41" s="217"/>
      <c r="W41" s="217"/>
    </row>
    <row r="42" spans="16:23" ht="33" customHeight="1">
      <c r="P42" s="217"/>
      <c r="Q42" s="217"/>
      <c r="R42" s="217"/>
      <c r="S42" s="217"/>
      <c r="T42" s="217"/>
      <c r="U42" s="217"/>
      <c r="V42" s="217"/>
      <c r="W42" s="217"/>
    </row>
  </sheetData>
  <sheetProtection/>
  <mergeCells count="20">
    <mergeCell ref="P36:W42"/>
    <mergeCell ref="D27:G27"/>
    <mergeCell ref="S27:W29"/>
    <mergeCell ref="P30:W35"/>
    <mergeCell ref="A2:W2"/>
    <mergeCell ref="B3:B4"/>
    <mergeCell ref="C3:C4"/>
    <mergeCell ref="B25:C25"/>
    <mergeCell ref="D25:E25"/>
    <mergeCell ref="O3:R3"/>
    <mergeCell ref="S3:T3"/>
    <mergeCell ref="U3:W3"/>
    <mergeCell ref="H3:H4"/>
    <mergeCell ref="G3:G4"/>
    <mergeCell ref="M3:N3"/>
    <mergeCell ref="K3:L3"/>
    <mergeCell ref="I3:J3"/>
    <mergeCell ref="D3:D4"/>
    <mergeCell ref="E3:E4"/>
    <mergeCell ref="F3:F4"/>
  </mergeCells>
  <printOptions/>
  <pageMargins left="0.17" right="0.12" top="0.82" bottom="0.39" header="0.5" footer="0.32"/>
  <pageSetup orientation="portrait" paperSize="9" scale="70"/>
  <ignoredErrors>
    <ignoredError sqref="X17 X21 X22 X24 X12:X14 X18:X19 X20 X15:X16 X23 O11:W24" 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Haluk Kaplanoglu</dc:creator>
  <cp:keywords/>
  <dc:description/>
  <cp:lastModifiedBy>Sadi Çilingir</cp:lastModifiedBy>
  <cp:lastPrinted>2007-08-27T17:14:12Z</cp:lastPrinted>
  <dcterms:created xsi:type="dcterms:W3CDTF">2006-03-15T09:07:04Z</dcterms:created>
  <dcterms:modified xsi:type="dcterms:W3CDTF">2008-05-15T03:57:10Z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-1892574857</vt:i4>
  </property>
  <property fmtid="{D5CDD505-2E9C-101B-9397-08002B2CF9AE}" pid="3" name="_EmailSubject">
    <vt:lpwstr>New Weekend Ranking.xls</vt:lpwstr>
  </property>
  <property fmtid="{D5CDD505-2E9C-101B-9397-08002B2CF9AE}" pid="4" name="_AuthorEmail">
    <vt:lpwstr>Haluk.Kaplanoglu@warnerbros.com</vt:lpwstr>
  </property>
  <property fmtid="{D5CDD505-2E9C-101B-9397-08002B2CF9AE}" pid="5" name="_AuthorEmailDisplayName">
    <vt:lpwstr>Kaplanoglu, Haluk</vt:lpwstr>
  </property>
  <property fmtid="{D5CDD505-2E9C-101B-9397-08002B2CF9AE}" pid="6" name="_ReviewingToolsShownOnce">
    <vt:lpwstr/>
  </property>
</Properties>
</file>