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2-04 Jan (we 01)" sheetId="1" r:id="rId1"/>
    <sheet name="02-04 Jan (Top 20)" sheetId="2" r:id="rId2"/>
  </sheets>
  <definedNames>
    <definedName name="_xlnm.Print_Area" localSheetId="0">'02-04 Jan (we 01)'!$A$1:$W$64</definedName>
  </definedNames>
  <calcPr fullCalcOnLoad="1"/>
</workbook>
</file>

<file path=xl/sharedStrings.xml><?xml version="1.0" encoding="utf-8"?>
<sst xmlns="http://schemas.openxmlformats.org/spreadsheetml/2006/main" count="252" uniqueCount="109">
  <si>
    <t>OSMANLI CUMHURİYETİ</t>
  </si>
  <si>
    <t>MADAGASCAR 2</t>
  </si>
  <si>
    <t>*Sorted according to Weekend Total G.B.O. - Hafta sonu toplam hasılat sütununa göre sıralanmıştır.</t>
  </si>
  <si>
    <t>Company</t>
  </si>
  <si>
    <t>UIP</t>
  </si>
  <si>
    <t>Last Weekend</t>
  </si>
  <si>
    <t>Distributor</t>
  </si>
  <si>
    <t>Friday</t>
  </si>
  <si>
    <t>Saturday</t>
  </si>
  <si>
    <t>Sunday</t>
  </si>
  <si>
    <t>Change</t>
  </si>
  <si>
    <t>Adm.</t>
  </si>
  <si>
    <t>G.B.O.</t>
  </si>
  <si>
    <t>MURO: NALET OLSUN İÇİMDEKİ İNSAN SEVGİSİNE</t>
  </si>
  <si>
    <t>PANA FILM</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</si>
  <si>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</si>
  <si>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</si>
  <si>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</si>
  <si>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</si>
  <si>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</si>
  <si>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</si>
  <si>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</si>
  <si>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</si>
  <si>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</si>
  <si>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</si>
  <si>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</si>
  <si>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</si>
  <si>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</si>
  <si>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</si>
  <si>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</si>
  <si>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OZEN</t>
  </si>
  <si>
    <t>QUANTUM OF SOLACE</t>
  </si>
  <si>
    <t>WB</t>
  </si>
  <si>
    <t>COLUMBIA</t>
  </si>
  <si>
    <t>MUSTAFA</t>
  </si>
  <si>
    <t>WARNER BROS.</t>
  </si>
  <si>
    <t>BURN AFTER READING</t>
  </si>
  <si>
    <t>TIGLON</t>
  </si>
  <si>
    <t>FOCUS</t>
  </si>
  <si>
    <t>DESTERE</t>
  </si>
  <si>
    <t>ZERO FILM</t>
  </si>
  <si>
    <t>IMPY'S WONDERLAND</t>
  </si>
  <si>
    <t>ODYSSEY</t>
  </si>
  <si>
    <t>LE SILENCE DE LORNA (SILENCE OF LORNA)</t>
  </si>
  <si>
    <t>BIR FILM-MARS P.</t>
  </si>
  <si>
    <t>[REC]</t>
  </si>
  <si>
    <t>TILSIM DESIGN</t>
  </si>
  <si>
    <t>GÜNEŞİN OĞLU</t>
  </si>
  <si>
    <t>FOX</t>
  </si>
  <si>
    <t>ISSIZ ADAM</t>
  </si>
  <si>
    <t>CINEFILM</t>
  </si>
  <si>
    <t>MOST PRODUCTION</t>
  </si>
  <si>
    <t>DAY EARTH STOOD STILL, THE</t>
  </si>
  <si>
    <t>FIRTINA</t>
  </si>
  <si>
    <t>YAPIM 13</t>
  </si>
  <si>
    <t>SON BULUŞMA</t>
  </si>
  <si>
    <t>CHANTIER</t>
  </si>
  <si>
    <t>PLAN PROD.</t>
  </si>
  <si>
    <t>EFLATUN FILM</t>
  </si>
  <si>
    <t>GİTMEK</t>
  </si>
  <si>
    <t>ASI FILM</t>
  </si>
  <si>
    <t>DEVRİM ARABALARI</t>
  </si>
  <si>
    <t>PINEMA</t>
  </si>
  <si>
    <t>EKIP FILM</t>
  </si>
  <si>
    <t>ENTRE LES MURS (THE CLASS)</t>
  </si>
  <si>
    <t>BARBAR FILM</t>
  </si>
  <si>
    <t>MEMENTO</t>
  </si>
  <si>
    <t>DISNEY</t>
  </si>
  <si>
    <t>AŞK TUTULMASI</t>
  </si>
  <si>
    <t>MEDYAVIZYON</t>
  </si>
  <si>
    <t>SUGARWORKZ-TIM'S</t>
  </si>
  <si>
    <t>SON CELLAT</t>
  </si>
  <si>
    <t>HAYALIM FILM</t>
  </si>
  <si>
    <t>BODY OF LIES</t>
  </si>
  <si>
    <t>SICAK</t>
  </si>
  <si>
    <t>ANS</t>
  </si>
  <si>
    <t>SONBAHAR</t>
  </si>
  <si>
    <t>KUZEY</t>
  </si>
  <si>
    <t>TRANSSIBERIAN</t>
  </si>
  <si>
    <t>D PRODUCTIONS</t>
  </si>
  <si>
    <t>KO-MEDYA-NTV</t>
  </si>
  <si>
    <t>PARIS</t>
  </si>
  <si>
    <t>FILMA</t>
  </si>
  <si>
    <t>3 MAYMUN</t>
  </si>
  <si>
    <t>IMAJ-NBC</t>
  </si>
  <si>
    <t>ELEGY</t>
  </si>
  <si>
    <t>A.R.O.G: BIR YONTMATAŞ FİLMİ</t>
  </si>
  <si>
    <t>WALT DISNEY</t>
  </si>
  <si>
    <t>ŞEYTANIN PABUCU</t>
  </si>
  <si>
    <t>MIA YAPIM</t>
  </si>
  <si>
    <t>AUSTRALIA</t>
  </si>
  <si>
    <t>TRANSPORTERS 3</t>
  </si>
  <si>
    <t>TMC</t>
  </si>
  <si>
    <t>YAĞMURDAN SONRA</t>
  </si>
  <si>
    <t>UZMAN FILM</t>
  </si>
  <si>
    <t>AVSAR FILM</t>
  </si>
  <si>
    <t>MAX PAYNE</t>
  </si>
  <si>
    <t>BOLT - 3D</t>
  </si>
  <si>
    <t>PASSENGERS</t>
  </si>
  <si>
    <t>MUTANT CHRONICLES, THE</t>
  </si>
  <si>
    <t>VOLTAGE</t>
  </si>
  <si>
    <t>NO MAN'S LAND: THERISE OF REEKER 2</t>
  </si>
  <si>
    <t>OZEN-UMUT</t>
  </si>
  <si>
    <t>SÜT</t>
  </si>
  <si>
    <t>KAPLAN FILM</t>
  </si>
  <si>
    <t>SAW V</t>
  </si>
  <si>
    <t>WALL-E</t>
  </si>
  <si>
    <t>NIGHTS IN RODANTHE</t>
  </si>
  <si>
    <t>PATHOLOGY</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</si>
</sst>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40">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sz val="26"/>
      <color indexed="9"/>
      <name val="Impact"/>
      <family val="2"/>
    </font>
    <font>
      <sz val="16"/>
      <color indexed="9"/>
      <name val="Impact"/>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30"/>
      <color indexed="9"/>
      <name val="Impact"/>
      <family val="2"/>
    </font>
    <font>
      <sz val="30"/>
      <color indexed="9"/>
      <name val="Arial"/>
      <family val="2"/>
    </font>
    <font>
      <sz val="14"/>
      <color indexed="9"/>
      <name val="Impact"/>
      <family val="2"/>
    </font>
    <font>
      <b/>
      <sz val="10"/>
      <name val="Trebuchet MS"/>
      <family val="2"/>
    </font>
    <font>
      <sz val="40"/>
      <name val="Impact"/>
      <family val="2"/>
    </font>
    <font>
      <sz val="40"/>
      <name val="Arial"/>
      <family val="2"/>
    </font>
    <font>
      <sz val="26"/>
      <name val="Impact"/>
      <family val="2"/>
    </font>
    <font>
      <sz val="20"/>
      <color indexed="40"/>
      <name val="GoudyLight"/>
      <family val="0"/>
    </font>
    <font>
      <sz val="10"/>
      <color indexed="40"/>
      <name val="Arial"/>
      <family val="0"/>
    </font>
    <font>
      <sz val="35"/>
      <name val="Impact"/>
      <family val="2"/>
    </font>
    <font>
      <sz val="35"/>
      <name val="Arial"/>
      <family val="2"/>
    </font>
    <font>
      <sz val="16"/>
      <color indexed="40"/>
      <name val="GoudyLight"/>
      <family val="0"/>
    </font>
  </fonts>
  <fills count="3">
    <fill>
      <patternFill/>
    </fill>
    <fill>
      <patternFill patternType="gray125"/>
    </fill>
    <fill>
      <patternFill patternType="solid">
        <fgColor indexed="8"/>
        <bgColor indexed="64"/>
      </patternFill>
    </fill>
  </fills>
  <borders count="34">
    <border>
      <left/>
      <right/>
      <top/>
      <bottom/>
      <diagonal/>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medium"/>
      <right style="hair"/>
      <top style="hair"/>
      <bottom style="hair"/>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style="hair"/>
      <top style="hair"/>
      <bottom style="medium"/>
    </border>
    <border>
      <left style="medium"/>
      <right style="hair"/>
      <top style="hair"/>
      <bottom style="medium"/>
    </border>
    <border>
      <left style="medium"/>
      <right style="hair"/>
      <top style="hair"/>
      <bottom style="thin"/>
    </border>
    <border>
      <left style="hair"/>
      <right style="hair"/>
      <top style="hair"/>
      <bottom style="thin"/>
    </border>
    <border>
      <left style="medium"/>
      <right style="hair"/>
      <top style="medium"/>
      <bottom style="hair"/>
    </border>
    <border>
      <left style="hair"/>
      <right style="hair"/>
      <top style="medium"/>
      <bottom style="hair"/>
    </border>
    <border>
      <left style="medium"/>
      <right style="hair"/>
      <top>
        <color indexed="63"/>
      </top>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hair"/>
      <right style="medium"/>
      <top>
        <color indexed="63"/>
      </top>
      <bottom style="hair"/>
    </border>
    <border>
      <left style="hair"/>
      <right style="medium"/>
      <top style="hair"/>
      <bottom style="thin"/>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01">
    <xf numFmtId="0" fontId="0" fillId="0" borderId="0" xfId="0" applyAlignment="1">
      <alignment/>
    </xf>
    <xf numFmtId="0" fontId="25" fillId="2" borderId="1" xfId="0" applyFont="1" applyFill="1" applyBorder="1" applyAlignment="1" applyProtection="1">
      <alignment horizontal="center" vertical="center"/>
      <protection/>
    </xf>
    <xf numFmtId="0" fontId="21" fillId="0" borderId="2" xfId="0" applyFont="1" applyFill="1" applyBorder="1" applyAlignment="1" applyProtection="1">
      <alignment horizontal="right" vertical="center"/>
      <protection/>
    </xf>
    <xf numFmtId="3" fontId="26" fillId="2" borderId="3" xfId="0" applyNumberFormat="1" applyFont="1" applyFill="1" applyBorder="1" applyAlignment="1" applyProtection="1">
      <alignment horizontal="center" vertical="center"/>
      <protection/>
    </xf>
    <xf numFmtId="0" fontId="26" fillId="2" borderId="3" xfId="0" applyFont="1" applyFill="1" applyBorder="1" applyAlignment="1" applyProtection="1">
      <alignment horizontal="center" vertical="center"/>
      <protection/>
    </xf>
    <xf numFmtId="193" fontId="26" fillId="2" borderId="3" xfId="0" applyNumberFormat="1" applyFont="1" applyFill="1" applyBorder="1" applyAlignment="1" applyProtection="1">
      <alignment horizontal="center" vertical="center"/>
      <protection/>
    </xf>
    <xf numFmtId="192" fontId="26" fillId="2" borderId="3" xfId="22" applyNumberFormat="1" applyFont="1" applyFill="1" applyBorder="1" applyAlignment="1" applyProtection="1">
      <alignment horizontal="center" vertical="center"/>
      <protection/>
    </xf>
    <xf numFmtId="1" fontId="21" fillId="0" borderId="1" xfId="0" applyNumberFormat="1" applyFont="1" applyFill="1" applyBorder="1" applyAlignment="1" applyProtection="1">
      <alignment horizontal="right" vertical="center"/>
      <protection/>
    </xf>
    <xf numFmtId="171" fontId="6" fillId="0" borderId="1" xfId="15" applyFont="1" applyFill="1" applyBorder="1" applyAlignment="1" applyProtection="1">
      <alignment horizontal="left" vertical="center"/>
      <protection/>
    </xf>
    <xf numFmtId="190" fontId="6" fillId="0" borderId="1" xfId="0" applyNumberFormat="1" applyFont="1" applyFill="1" applyBorder="1" applyAlignment="1" applyProtection="1">
      <alignment horizontal="center" vertical="center"/>
      <protection/>
    </xf>
    <xf numFmtId="0" fontId="6" fillId="0" borderId="1" xfId="0"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191" fontId="20" fillId="0" borderId="1" xfId="0" applyNumberFormat="1" applyFont="1" applyFill="1" applyBorder="1" applyAlignment="1" applyProtection="1">
      <alignment horizontal="right" vertical="center"/>
      <protection/>
    </xf>
    <xf numFmtId="191" fontId="6" fillId="0" borderId="1" xfId="0" applyNumberFormat="1" applyFont="1" applyFill="1" applyBorder="1" applyAlignment="1" applyProtection="1">
      <alignment horizontal="right" vertical="center"/>
      <protection/>
    </xf>
    <xf numFmtId="191" fontId="19" fillId="0" borderId="1" xfId="0" applyNumberFormat="1" applyFont="1" applyFill="1" applyBorder="1" applyAlignment="1" applyProtection="1">
      <alignment horizontal="right" vertical="center"/>
      <protection/>
    </xf>
    <xf numFmtId="191" fontId="11" fillId="0" borderId="1" xfId="0" applyNumberFormat="1" applyFont="1" applyFill="1" applyBorder="1" applyAlignment="1" applyProtection="1">
      <alignment horizontal="right" vertical="center"/>
      <protection/>
    </xf>
    <xf numFmtId="193" fontId="6"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18" fillId="0" borderId="1" xfId="0" applyFont="1"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0" fontId="9" fillId="0" borderId="1" xfId="0" applyFont="1" applyFill="1" applyBorder="1" applyAlignment="1" applyProtection="1">
      <alignment vertical="center"/>
      <protection locked="0"/>
    </xf>
    <xf numFmtId="0" fontId="7" fillId="0" borderId="1" xfId="0" applyFont="1" applyFill="1" applyBorder="1" applyAlignment="1" applyProtection="1">
      <alignment vertical="center"/>
      <protection locked="0"/>
    </xf>
    <xf numFmtId="0" fontId="25" fillId="0" borderId="1" xfId="0" applyFont="1" applyFill="1" applyBorder="1" applyAlignment="1" applyProtection="1">
      <alignment horizontal="center" vertical="center"/>
      <protection/>
    </xf>
    <xf numFmtId="0" fontId="24" fillId="0" borderId="1" xfId="0" applyFont="1" applyFill="1" applyBorder="1" applyAlignment="1" applyProtection="1">
      <alignment horizontal="right" vertical="center"/>
      <protection/>
    </xf>
    <xf numFmtId="0" fontId="16" fillId="0" borderId="1" xfId="0" applyFont="1" applyFill="1" applyBorder="1" applyAlignment="1" applyProtection="1">
      <alignment horizontal="left" vertical="center"/>
      <protection/>
    </xf>
    <xf numFmtId="190" fontId="16" fillId="0" borderId="1" xfId="0" applyNumberFormat="1" applyFont="1" applyFill="1" applyBorder="1" applyAlignment="1" applyProtection="1">
      <alignment horizontal="center" vertical="center"/>
      <protection/>
    </xf>
    <xf numFmtId="0" fontId="16" fillId="0" borderId="1" xfId="0" applyFont="1" applyFill="1" applyBorder="1" applyAlignment="1" applyProtection="1">
      <alignment vertical="center"/>
      <protection/>
    </xf>
    <xf numFmtId="0" fontId="16" fillId="0" borderId="1" xfId="0" applyFont="1" applyFill="1" applyBorder="1" applyAlignment="1" applyProtection="1">
      <alignment horizontal="center" vertical="center"/>
      <protection/>
    </xf>
    <xf numFmtId="3" fontId="14" fillId="0" borderId="1" xfId="0" applyNumberFormat="1" applyFont="1" applyFill="1" applyBorder="1" applyAlignment="1" applyProtection="1">
      <alignment horizontal="center" vertical="center"/>
      <protection/>
    </xf>
    <xf numFmtId="0" fontId="14" fillId="0" borderId="1" xfId="0" applyFont="1" applyFill="1" applyBorder="1" applyAlignment="1" applyProtection="1">
      <alignment horizontal="center" vertical="center"/>
      <protection/>
    </xf>
    <xf numFmtId="193" fontId="14" fillId="0" borderId="1" xfId="0" applyNumberFormat="1" applyFont="1" applyFill="1" applyBorder="1" applyAlignment="1" applyProtection="1">
      <alignment vertical="center"/>
      <protection/>
    </xf>
    <xf numFmtId="191" fontId="14" fillId="0" borderId="1" xfId="0" applyNumberFormat="1" applyFont="1" applyFill="1" applyBorder="1" applyAlignment="1" applyProtection="1">
      <alignment horizontal="right" vertical="center"/>
      <protection/>
    </xf>
    <xf numFmtId="192" fontId="14" fillId="0" borderId="1" xfId="22" applyNumberFormat="1" applyFont="1" applyFill="1" applyBorder="1" applyAlignment="1" applyProtection="1">
      <alignment vertical="center"/>
      <protection/>
    </xf>
    <xf numFmtId="0" fontId="15" fillId="0" borderId="1" xfId="0" applyFont="1" applyFill="1" applyBorder="1" applyAlignment="1" applyProtection="1">
      <alignment vertical="center"/>
      <protection/>
    </xf>
    <xf numFmtId="0" fontId="21" fillId="0" borderId="1" xfId="0" applyFont="1" applyFill="1" applyBorder="1" applyAlignment="1" applyProtection="1">
      <alignment horizontal="right" vertical="center"/>
      <protection locked="0"/>
    </xf>
    <xf numFmtId="0" fontId="9" fillId="0" borderId="1" xfId="0" applyFont="1" applyFill="1" applyBorder="1" applyAlignment="1" applyProtection="1">
      <alignment horizontal="left" vertical="center"/>
      <protection locked="0"/>
    </xf>
    <xf numFmtId="190"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93" fontId="9" fillId="0" borderId="1" xfId="0" applyNumberFormat="1" applyFont="1" applyFill="1" applyBorder="1" applyAlignment="1" applyProtection="1">
      <alignment vertical="center"/>
      <protection locked="0"/>
    </xf>
    <xf numFmtId="0" fontId="13" fillId="0" borderId="1" xfId="0" applyFont="1" applyFill="1" applyBorder="1" applyAlignment="1" applyProtection="1">
      <alignment vertical="center"/>
      <protection locked="0"/>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191" fontId="9" fillId="0" borderId="1" xfId="0" applyNumberFormat="1" applyFont="1" applyFill="1" applyBorder="1" applyAlignment="1" applyProtection="1">
      <alignment horizontal="right" vertical="center"/>
      <protection locked="0"/>
    </xf>
    <xf numFmtId="0" fontId="18" fillId="0" borderId="4" xfId="0" applyFont="1" applyFill="1" applyBorder="1" applyAlignment="1" applyProtection="1">
      <alignment horizontal="center" vertical="center"/>
      <protection/>
    </xf>
    <xf numFmtId="0" fontId="7" fillId="0" borderId="4" xfId="0" applyFont="1" applyFill="1" applyBorder="1" applyAlignment="1" applyProtection="1">
      <alignment horizontal="center" vertical="center"/>
      <protection/>
    </xf>
    <xf numFmtId="0" fontId="21" fillId="0" borderId="2" xfId="0" applyFont="1" applyFill="1" applyBorder="1" applyAlignment="1" applyProtection="1">
      <alignment horizontal="center" vertical="center"/>
      <protection/>
    </xf>
    <xf numFmtId="0" fontId="24" fillId="0" borderId="2" xfId="0" applyFont="1" applyFill="1" applyBorder="1" applyAlignment="1" applyProtection="1">
      <alignment horizontal="center" vertical="center"/>
      <protection/>
    </xf>
    <xf numFmtId="0" fontId="21" fillId="0" borderId="5" xfId="0" applyFont="1" applyFill="1" applyBorder="1" applyAlignment="1" applyProtection="1">
      <alignment horizontal="right" vertical="center"/>
      <protection/>
    </xf>
    <xf numFmtId="193" fontId="18" fillId="0" borderId="6" xfId="0" applyNumberFormat="1" applyFont="1" applyFill="1" applyBorder="1" applyAlignment="1" applyProtection="1">
      <alignment horizontal="center" vertical="center" wrapText="1"/>
      <protection/>
    </xf>
    <xf numFmtId="193" fontId="18" fillId="0" borderId="7" xfId="0" applyNumberFormat="1" applyFont="1" applyFill="1" applyBorder="1" applyAlignment="1" applyProtection="1">
      <alignment horizontal="center" vertical="center" wrapText="1"/>
      <protection/>
    </xf>
    <xf numFmtId="192" fontId="6" fillId="0" borderId="1" xfId="0" applyNumberFormat="1" applyFont="1" applyFill="1" applyBorder="1" applyAlignment="1" applyProtection="1">
      <alignment vertical="center"/>
      <protection locked="0"/>
    </xf>
    <xf numFmtId="192" fontId="18" fillId="0" borderId="6" xfId="0" applyNumberFormat="1" applyFont="1" applyFill="1" applyBorder="1" applyAlignment="1" applyProtection="1">
      <alignment horizontal="center" vertical="center" wrapText="1"/>
      <protection/>
    </xf>
    <xf numFmtId="192" fontId="9" fillId="0" borderId="1" xfId="0" applyNumberFormat="1" applyFont="1" applyFill="1" applyBorder="1" applyAlignment="1" applyProtection="1">
      <alignment vertical="center"/>
      <protection locked="0"/>
    </xf>
    <xf numFmtId="190" fontId="27" fillId="0" borderId="1" xfId="0" applyNumberFormat="1" applyFont="1" applyFill="1" applyBorder="1" applyAlignment="1">
      <alignment horizontal="center" vertical="center"/>
    </xf>
    <xf numFmtId="0" fontId="27" fillId="0" borderId="1" xfId="0" applyFont="1" applyFill="1" applyBorder="1" applyAlignment="1">
      <alignment horizontal="left" vertical="center"/>
    </xf>
    <xf numFmtId="0" fontId="27" fillId="0" borderId="1" xfId="0" applyFont="1" applyFill="1" applyBorder="1" applyAlignment="1">
      <alignment horizontal="center" vertical="center"/>
    </xf>
    <xf numFmtId="0" fontId="27" fillId="0" borderId="8" xfId="0" applyFont="1" applyFill="1" applyBorder="1" applyAlignment="1">
      <alignment horizontal="left" vertical="center"/>
    </xf>
    <xf numFmtId="0" fontId="21" fillId="0" borderId="9" xfId="0" applyFont="1" applyFill="1" applyBorder="1" applyAlignment="1" applyProtection="1">
      <alignment horizontal="right" vertical="center"/>
      <protection/>
    </xf>
    <xf numFmtId="0" fontId="27" fillId="0" borderId="1" xfId="0" applyFont="1" applyFill="1" applyBorder="1" applyAlignment="1" applyProtection="1">
      <alignment horizontal="left" vertical="center"/>
      <protection locked="0"/>
    </xf>
    <xf numFmtId="190" fontId="27" fillId="0" borderId="1" xfId="0" applyNumberFormat="1"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27" fillId="0" borderId="8" xfId="0" applyFont="1" applyFill="1" applyBorder="1" applyAlignment="1">
      <alignment horizontal="left" vertical="center"/>
    </xf>
    <xf numFmtId="0" fontId="27" fillId="0" borderId="8" xfId="0" applyFont="1" applyFill="1" applyBorder="1" applyAlignment="1" applyProtection="1">
      <alignment horizontal="left" vertical="center"/>
      <protection locked="0"/>
    </xf>
    <xf numFmtId="0" fontId="27" fillId="0" borderId="1" xfId="0" applyNumberFormat="1" applyFont="1" applyFill="1" applyBorder="1" applyAlignment="1" applyProtection="1">
      <alignment horizontal="left" vertical="center"/>
      <protection locked="0"/>
    </xf>
    <xf numFmtId="0" fontId="27" fillId="0" borderId="1" xfId="0" applyNumberFormat="1" applyFont="1" applyFill="1" applyBorder="1" applyAlignment="1" applyProtection="1">
      <alignment horizontal="center" vertical="center"/>
      <protection locked="0"/>
    </xf>
    <xf numFmtId="0" fontId="27" fillId="0" borderId="8" xfId="0" applyNumberFormat="1" applyFont="1" applyFill="1" applyBorder="1" applyAlignment="1" applyProtection="1">
      <alignment horizontal="left" vertical="center"/>
      <protection locked="0"/>
    </xf>
    <xf numFmtId="1" fontId="21" fillId="0" borderId="0" xfId="0" applyNumberFormat="1" applyFont="1" applyFill="1" applyBorder="1" applyAlignment="1" applyProtection="1">
      <alignment horizontal="right" vertical="center"/>
      <protection/>
    </xf>
    <xf numFmtId="171" fontId="6" fillId="0" borderId="0" xfId="15" applyFont="1" applyFill="1" applyBorder="1" applyAlignment="1" applyProtection="1">
      <alignment vertical="center"/>
      <protection/>
    </xf>
    <xf numFmtId="19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protection/>
    </xf>
    <xf numFmtId="191" fontId="20" fillId="0" borderId="0" xfId="0" applyNumberFormat="1" applyFont="1" applyFill="1" applyBorder="1" applyAlignment="1" applyProtection="1">
      <alignment horizontal="right" vertical="center"/>
      <protection/>
    </xf>
    <xf numFmtId="188" fontId="11" fillId="0" borderId="0" xfId="0" applyNumberFormat="1" applyFont="1" applyFill="1" applyBorder="1" applyAlignment="1" applyProtection="1">
      <alignment horizontal="right" vertical="center"/>
      <protection/>
    </xf>
    <xf numFmtId="188" fontId="6"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91" fontId="19" fillId="0" borderId="0" xfId="0" applyNumberFormat="1" applyFont="1" applyFill="1" applyBorder="1" applyAlignment="1" applyProtection="1">
      <alignment horizontal="right" vertical="center"/>
      <protection/>
    </xf>
    <xf numFmtId="188" fontId="19"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21" fillId="0" borderId="1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24" fillId="0" borderId="11" xfId="0" applyFont="1" applyBorder="1" applyAlignment="1" applyProtection="1">
      <alignment horizontal="center" vertical="center"/>
      <protection/>
    </xf>
    <xf numFmtId="191" fontId="18" fillId="0" borderId="12" xfId="0" applyNumberFormat="1" applyFont="1" applyBorder="1" applyAlignment="1" applyProtection="1">
      <alignment horizontal="center" wrapText="1"/>
      <protection/>
    </xf>
    <xf numFmtId="188" fontId="18" fillId="0" borderId="12" xfId="0" applyNumberFormat="1" applyFont="1" applyBorder="1" applyAlignment="1" applyProtection="1">
      <alignment horizontal="center" wrapText="1"/>
      <protection/>
    </xf>
    <xf numFmtId="191" fontId="18" fillId="0" borderId="12" xfId="0" applyNumberFormat="1" applyFont="1" applyFill="1" applyBorder="1" applyAlignment="1" applyProtection="1">
      <alignment horizontal="center" wrapText="1"/>
      <protection/>
    </xf>
    <xf numFmtId="188" fontId="18" fillId="0" borderId="12" xfId="0" applyNumberFormat="1" applyFont="1" applyFill="1" applyBorder="1" applyAlignment="1" applyProtection="1">
      <alignment horizontal="center" wrapText="1"/>
      <protection/>
    </xf>
    <xf numFmtId="193" fontId="18" fillId="0" borderId="12" xfId="0" applyNumberFormat="1" applyFont="1" applyFill="1" applyBorder="1" applyAlignment="1" applyProtection="1">
      <alignment horizontal="center" wrapText="1"/>
      <protection/>
    </xf>
    <xf numFmtId="0" fontId="18" fillId="0" borderId="12" xfId="0" applyFont="1" applyBorder="1" applyAlignment="1" applyProtection="1">
      <alignment horizontal="center" wrapText="1"/>
      <protection/>
    </xf>
    <xf numFmtId="193" fontId="18" fillId="0" borderId="13" xfId="0" applyNumberFormat="1" applyFont="1" applyFill="1" applyBorder="1" applyAlignment="1" applyProtection="1">
      <alignment horizontal="center" wrapText="1"/>
      <protection/>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right" vertical="center"/>
      <protection/>
    </xf>
    <xf numFmtId="0" fontId="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3" fontId="25" fillId="2" borderId="3" xfId="0" applyNumberFormat="1" applyFont="1" applyFill="1" applyBorder="1" applyAlignment="1" applyProtection="1">
      <alignment horizontal="center" vertical="center"/>
      <protection/>
    </xf>
    <xf numFmtId="0" fontId="25" fillId="2" borderId="3" xfId="0" applyFont="1" applyFill="1" applyBorder="1" applyAlignment="1" applyProtection="1">
      <alignment horizontal="center" vertical="center"/>
      <protection/>
    </xf>
    <xf numFmtId="185" fontId="25" fillId="2" borderId="3" xfId="0" applyNumberFormat="1" applyFont="1" applyFill="1" applyBorder="1" applyAlignment="1" applyProtection="1">
      <alignment horizontal="center" vertical="center"/>
      <protection/>
    </xf>
    <xf numFmtId="188" fontId="25" fillId="2" borderId="3" xfId="0" applyNumberFormat="1" applyFont="1" applyFill="1" applyBorder="1" applyAlignment="1" applyProtection="1">
      <alignment horizontal="center" vertical="center"/>
      <protection/>
    </xf>
    <xf numFmtId="193" fontId="25" fillId="2" borderId="3" xfId="0" applyNumberFormat="1" applyFont="1" applyFill="1" applyBorder="1" applyAlignment="1" applyProtection="1">
      <alignment horizontal="center" vertical="center"/>
      <protection/>
    </xf>
    <xf numFmtId="192" fontId="25" fillId="2" borderId="3" xfId="22" applyNumberFormat="1" applyFont="1" applyFill="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4" fillId="0" borderId="0" xfId="0"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3"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185"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right" vertical="center"/>
      <protection/>
    </xf>
    <xf numFmtId="193" fontId="14" fillId="0" borderId="0" xfId="0" applyNumberFormat="1" applyFont="1" applyFill="1" applyBorder="1" applyAlignment="1" applyProtection="1">
      <alignment vertical="center"/>
      <protection/>
    </xf>
    <xf numFmtId="185" fontId="14" fillId="0" borderId="0" xfId="0" applyNumberFormat="1" applyFont="1" applyFill="1" applyBorder="1" applyAlignment="1" applyProtection="1">
      <alignment horizontal="right" vertical="center"/>
      <protection/>
    </xf>
    <xf numFmtId="192" fontId="14" fillId="0" borderId="0" xfId="22" applyNumberFormat="1" applyFont="1" applyFill="1" applyBorder="1" applyAlignment="1" applyProtection="1">
      <alignment vertical="center"/>
      <protection/>
    </xf>
    <xf numFmtId="188" fontId="14"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21" fillId="0" borderId="0" xfId="0" applyFont="1" applyBorder="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0" fontId="9" fillId="0" borderId="0" xfId="0" applyFont="1" applyBorder="1" applyAlignment="1" applyProtection="1">
      <alignment horizontal="center" vertical="center"/>
      <protection locked="0"/>
    </xf>
    <xf numFmtId="185" fontId="9" fillId="0" borderId="0" xfId="0" applyNumberFormat="1" applyFont="1" applyBorder="1" applyAlignment="1" applyProtection="1">
      <alignment vertical="center"/>
      <protection locked="0"/>
    </xf>
    <xf numFmtId="0" fontId="9" fillId="0" borderId="0" xfId="0" applyFont="1" applyBorder="1" applyAlignment="1" applyProtection="1">
      <alignment vertical="center"/>
      <protection locked="0"/>
    </xf>
    <xf numFmtId="185" fontId="12" fillId="0" borderId="0" xfId="0" applyNumberFormat="1" applyFont="1" applyFill="1" applyBorder="1" applyAlignment="1" applyProtection="1">
      <alignment vertical="center"/>
      <protection locked="0"/>
    </xf>
    <xf numFmtId="193" fontId="9"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3" fillId="0" borderId="0" xfId="0" applyFont="1" applyFill="1" applyBorder="1" applyAlignment="1">
      <alignment horizontal="center" vertical="center"/>
    </xf>
    <xf numFmtId="0" fontId="9" fillId="0" borderId="0"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185" fontId="9"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21" fillId="0" borderId="0" xfId="0" applyFont="1" applyAlignment="1" applyProtection="1">
      <alignment horizontal="right" vertical="center"/>
      <protection locked="0"/>
    </xf>
    <xf numFmtId="0" fontId="9" fillId="0" borderId="0" xfId="0" applyFont="1" applyAlignment="1" applyProtection="1">
      <alignment horizontal="left" vertical="center"/>
      <protection locked="0"/>
    </xf>
    <xf numFmtId="185" fontId="12" fillId="0" borderId="0" xfId="0" applyNumberFormat="1" applyFont="1" applyFill="1" applyAlignment="1" applyProtection="1">
      <alignment vertical="center"/>
      <protection locked="0"/>
    </xf>
    <xf numFmtId="0" fontId="7" fillId="0" borderId="0" xfId="0" applyFont="1" applyAlignment="1" applyProtection="1">
      <alignment vertical="center"/>
      <protection locked="0"/>
    </xf>
    <xf numFmtId="193" fontId="9" fillId="0" borderId="0" xfId="0" applyNumberFormat="1" applyFont="1" applyAlignment="1" applyProtection="1">
      <alignment vertical="center"/>
      <protection locked="0"/>
    </xf>
    <xf numFmtId="185" fontId="9" fillId="0" borderId="0" xfId="0" applyNumberFormat="1" applyFont="1" applyAlignment="1" applyProtection="1">
      <alignment horizontal="right" vertical="center"/>
      <protection locked="0"/>
    </xf>
    <xf numFmtId="188" fontId="9" fillId="0" borderId="0" xfId="0" applyNumberFormat="1" applyFont="1" applyAlignment="1" applyProtection="1">
      <alignment vertical="center"/>
      <protection locked="0"/>
    </xf>
    <xf numFmtId="190" fontId="27" fillId="0" borderId="15" xfId="0" applyNumberFormat="1" applyFont="1" applyFill="1" applyBorder="1" applyAlignment="1" applyProtection="1">
      <alignment horizontal="center" vertical="center"/>
      <protection locked="0"/>
    </xf>
    <xf numFmtId="191" fontId="26" fillId="2" borderId="3" xfId="0" applyNumberFormat="1" applyFont="1" applyFill="1" applyBorder="1" applyAlignment="1" applyProtection="1">
      <alignment horizontal="right" vertical="center"/>
      <protection/>
    </xf>
    <xf numFmtId="191" fontId="25" fillId="2" borderId="3" xfId="0" applyNumberFormat="1" applyFont="1" applyFill="1" applyBorder="1" applyAlignment="1" applyProtection="1">
      <alignment horizontal="right" vertical="center"/>
      <protection/>
    </xf>
    <xf numFmtId="191" fontId="12" fillId="0" borderId="1" xfId="0" applyNumberFormat="1" applyFont="1" applyFill="1" applyBorder="1" applyAlignment="1" applyProtection="1">
      <alignment horizontal="right" vertical="center"/>
      <protection locked="0"/>
    </xf>
    <xf numFmtId="191" fontId="6" fillId="0" borderId="1" xfId="0" applyNumberFormat="1" applyFont="1" applyFill="1" applyBorder="1" applyAlignment="1" applyProtection="1">
      <alignment horizontal="right" vertical="center"/>
      <protection locked="0"/>
    </xf>
    <xf numFmtId="196" fontId="11" fillId="0" borderId="1" xfId="0" applyNumberFormat="1" applyFont="1" applyFill="1" applyBorder="1" applyAlignment="1" applyProtection="1">
      <alignment horizontal="right" vertical="center"/>
      <protection/>
    </xf>
    <xf numFmtId="196" fontId="26" fillId="2" borderId="3" xfId="0" applyNumberFormat="1" applyFont="1" applyFill="1" applyBorder="1" applyAlignment="1" applyProtection="1">
      <alignment horizontal="right" vertical="center"/>
      <protection/>
    </xf>
    <xf numFmtId="196" fontId="14" fillId="0" borderId="1" xfId="0" applyNumberFormat="1" applyFont="1" applyFill="1" applyBorder="1" applyAlignment="1" applyProtection="1">
      <alignment horizontal="right" vertical="center"/>
      <protection/>
    </xf>
    <xf numFmtId="196" fontId="9" fillId="0" borderId="1" xfId="0" applyNumberFormat="1" applyFont="1" applyFill="1" applyBorder="1" applyAlignment="1" applyProtection="1">
      <alignment horizontal="right" vertical="center"/>
      <protection locked="0"/>
    </xf>
    <xf numFmtId="196" fontId="6" fillId="0" borderId="1" xfId="0" applyNumberFormat="1" applyFont="1" applyFill="1" applyBorder="1" applyAlignment="1" applyProtection="1">
      <alignment horizontal="right" vertical="center"/>
      <protection/>
    </xf>
    <xf numFmtId="196" fontId="19" fillId="0" borderId="1" xfId="0" applyNumberFormat="1" applyFont="1" applyFill="1" applyBorder="1" applyAlignment="1" applyProtection="1">
      <alignment horizontal="right" vertical="center"/>
      <protection/>
    </xf>
    <xf numFmtId="196" fontId="11" fillId="0" borderId="1" xfId="0" applyNumberFormat="1" applyFont="1" applyFill="1" applyBorder="1" applyAlignment="1" applyProtection="1">
      <alignment horizontal="right" vertical="center"/>
      <protection locked="0"/>
    </xf>
    <xf numFmtId="196" fontId="25" fillId="2" borderId="3" xfId="0" applyNumberFormat="1" applyFont="1" applyFill="1" applyBorder="1" applyAlignment="1" applyProtection="1">
      <alignment horizontal="right" vertical="center"/>
      <protection/>
    </xf>
    <xf numFmtId="196" fontId="12" fillId="0" borderId="1" xfId="0" applyNumberFormat="1" applyFont="1" applyFill="1" applyBorder="1" applyAlignment="1" applyProtection="1">
      <alignment horizontal="right" vertical="center"/>
      <protection locked="0"/>
    </xf>
    <xf numFmtId="196" fontId="6" fillId="0" borderId="1" xfId="0" applyNumberFormat="1" applyFont="1" applyFill="1" applyBorder="1" applyAlignment="1" applyProtection="1">
      <alignment horizontal="right" vertical="center"/>
      <protection locked="0"/>
    </xf>
    <xf numFmtId="190" fontId="27" fillId="0" borderId="1" xfId="0" applyNumberFormat="1" applyFont="1" applyFill="1" applyBorder="1" applyAlignment="1" applyProtection="1">
      <alignment horizontal="left" vertical="center"/>
      <protection locked="0"/>
    </xf>
    <xf numFmtId="0" fontId="27" fillId="0" borderId="16" xfId="0" applyFont="1" applyFill="1" applyBorder="1" applyAlignment="1">
      <alignment horizontal="left" vertical="center"/>
    </xf>
    <xf numFmtId="190" fontId="27" fillId="0" borderId="15" xfId="0" applyNumberFormat="1" applyFont="1" applyFill="1" applyBorder="1" applyAlignment="1">
      <alignment horizontal="center" vertical="center"/>
    </xf>
    <xf numFmtId="0" fontId="27" fillId="0" borderId="15" xfId="0" applyFont="1" applyFill="1" applyBorder="1" applyAlignment="1">
      <alignment horizontal="left" vertical="center"/>
    </xf>
    <xf numFmtId="0" fontId="27" fillId="0" borderId="15" xfId="0" applyFont="1" applyFill="1" applyBorder="1" applyAlignment="1">
      <alignment horizontal="center" vertical="center"/>
    </xf>
    <xf numFmtId="0" fontId="27" fillId="0" borderId="17" xfId="0" applyFont="1" applyFill="1" applyBorder="1" applyAlignment="1">
      <alignment horizontal="left" vertical="center"/>
    </xf>
    <xf numFmtId="190" fontId="27" fillId="0" borderId="18" xfId="0" applyNumberFormat="1" applyFont="1" applyFill="1" applyBorder="1" applyAlignment="1">
      <alignment horizontal="center" vertical="center"/>
    </xf>
    <xf numFmtId="0" fontId="27" fillId="0" borderId="18" xfId="0" applyFont="1" applyFill="1" applyBorder="1" applyAlignment="1">
      <alignment horizontal="left" vertical="center"/>
    </xf>
    <xf numFmtId="0" fontId="27" fillId="0" borderId="18" xfId="0" applyFont="1" applyFill="1" applyBorder="1" applyAlignment="1">
      <alignment horizontal="center" vertical="center"/>
    </xf>
    <xf numFmtId="0" fontId="27" fillId="0" borderId="1" xfId="0" applyFont="1" applyFill="1" applyBorder="1" applyAlignment="1">
      <alignment horizontal="left" vertical="center"/>
    </xf>
    <xf numFmtId="190"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19" xfId="0" applyFont="1" applyFill="1" applyBorder="1" applyAlignment="1" applyProtection="1">
      <alignment horizontal="left" vertical="center"/>
      <protection locked="0"/>
    </xf>
    <xf numFmtId="190" fontId="27" fillId="0" borderId="20" xfId="0" applyNumberFormat="1" applyFont="1" applyFill="1" applyBorder="1" applyAlignment="1" applyProtection="1">
      <alignment horizontal="center" vertical="center"/>
      <protection locked="0"/>
    </xf>
    <xf numFmtId="190" fontId="27" fillId="0" borderId="20" xfId="0" applyNumberFormat="1" applyFont="1" applyFill="1" applyBorder="1" applyAlignment="1" applyProtection="1">
      <alignment horizontal="left" vertical="center"/>
      <protection locked="0"/>
    </xf>
    <xf numFmtId="0" fontId="27" fillId="0" borderId="20" xfId="0" applyFont="1" applyFill="1" applyBorder="1" applyAlignment="1" applyProtection="1">
      <alignment horizontal="center" vertical="center"/>
      <protection locked="0"/>
    </xf>
    <xf numFmtId="0" fontId="27" fillId="0" borderId="8" xfId="0" applyFont="1" applyFill="1" applyBorder="1" applyAlignment="1">
      <alignment horizontal="left" vertical="center"/>
    </xf>
    <xf numFmtId="0" fontId="27" fillId="0" borderId="21" xfId="0" applyFont="1" applyFill="1" applyBorder="1" applyAlignment="1">
      <alignment horizontal="left" vertical="center"/>
    </xf>
    <xf numFmtId="190" fontId="27" fillId="0" borderId="3" xfId="0" applyNumberFormat="1" applyFont="1" applyFill="1" applyBorder="1" applyAlignment="1">
      <alignment horizontal="center" vertical="center"/>
    </xf>
    <xf numFmtId="0" fontId="27" fillId="0" borderId="3" xfId="0" applyFont="1" applyFill="1" applyBorder="1" applyAlignment="1">
      <alignment horizontal="left" vertical="center"/>
    </xf>
    <xf numFmtId="0" fontId="27" fillId="0" borderId="3" xfId="0" applyFont="1" applyFill="1" applyBorder="1" applyAlignment="1">
      <alignment horizontal="center" vertical="center"/>
    </xf>
    <xf numFmtId="0" fontId="18" fillId="0" borderId="12" xfId="0" applyFont="1" applyFill="1" applyBorder="1" applyAlignment="1" applyProtection="1">
      <alignment horizontal="center" vertical="center" wrapText="1"/>
      <protection/>
    </xf>
    <xf numFmtId="185" fontId="27" fillId="0" borderId="1" xfId="15" applyNumberFormat="1" applyFont="1" applyFill="1" applyBorder="1" applyAlignment="1" applyProtection="1">
      <alignment vertical="center"/>
      <protection locked="0"/>
    </xf>
    <xf numFmtId="188" fontId="27" fillId="0" borderId="1" xfId="15" applyNumberFormat="1" applyFont="1" applyFill="1" applyBorder="1" applyAlignment="1" applyProtection="1">
      <alignment vertical="center"/>
      <protection locked="0"/>
    </xf>
    <xf numFmtId="185" fontId="31" fillId="0" borderId="1" xfId="15" applyNumberFormat="1" applyFont="1" applyFill="1" applyBorder="1" applyAlignment="1" applyProtection="1">
      <alignment vertical="center"/>
      <protection/>
    </xf>
    <xf numFmtId="188" fontId="31" fillId="0" borderId="1" xfId="15" applyNumberFormat="1" applyFont="1" applyFill="1" applyBorder="1" applyAlignment="1" applyProtection="1">
      <alignment vertical="center"/>
      <protection/>
    </xf>
    <xf numFmtId="188" fontId="27" fillId="0" borderId="1" xfId="22" applyNumberFormat="1" applyFont="1" applyFill="1" applyBorder="1" applyAlignment="1" applyProtection="1">
      <alignment vertical="center"/>
      <protection/>
    </xf>
    <xf numFmtId="193" fontId="27" fillId="0" borderId="1" xfId="22" applyNumberFormat="1" applyFont="1" applyFill="1" applyBorder="1" applyAlignment="1" applyProtection="1">
      <alignment vertical="center"/>
      <protection/>
    </xf>
    <xf numFmtId="185" fontId="27" fillId="0" borderId="1" xfId="15" applyNumberFormat="1" applyFont="1" applyFill="1" applyBorder="1" applyAlignment="1" applyProtection="1">
      <alignment vertical="center"/>
      <protection/>
    </xf>
    <xf numFmtId="192" fontId="27" fillId="0" borderId="1" xfId="22" applyNumberFormat="1" applyFont="1" applyFill="1" applyBorder="1" applyAlignment="1" applyProtection="1">
      <alignment vertical="center"/>
      <protection/>
    </xf>
    <xf numFmtId="185" fontId="27" fillId="0" borderId="1" xfId="15" applyNumberFormat="1" applyFont="1" applyFill="1" applyBorder="1" applyAlignment="1">
      <alignment vertical="center"/>
    </xf>
    <xf numFmtId="188" fontId="27" fillId="0" borderId="1" xfId="15" applyNumberFormat="1" applyFont="1" applyFill="1" applyBorder="1" applyAlignment="1">
      <alignment vertical="center"/>
    </xf>
    <xf numFmtId="185" fontId="31" fillId="0" borderId="1" xfId="15" applyNumberFormat="1" applyFont="1" applyFill="1" applyBorder="1" applyAlignment="1">
      <alignment vertical="center"/>
    </xf>
    <xf numFmtId="188" fontId="31" fillId="0" borderId="1" xfId="15" applyNumberFormat="1" applyFont="1" applyFill="1" applyBorder="1" applyAlignment="1">
      <alignment vertical="center"/>
    </xf>
    <xf numFmtId="193" fontId="27" fillId="0" borderId="1" xfId="15" applyNumberFormat="1" applyFont="1" applyFill="1" applyBorder="1" applyAlignment="1">
      <alignment vertical="center"/>
    </xf>
    <xf numFmtId="192" fontId="27" fillId="0" borderId="1" xfId="22" applyNumberFormat="1" applyFont="1" applyFill="1" applyBorder="1" applyAlignment="1">
      <alignment vertical="center"/>
    </xf>
    <xf numFmtId="185" fontId="27" fillId="0" borderId="1" xfId="0" applyNumberFormat="1" applyFont="1" applyFill="1" applyBorder="1" applyAlignment="1">
      <alignment vertical="center"/>
    </xf>
    <xf numFmtId="188" fontId="27" fillId="0" borderId="1" xfId="0" applyNumberFormat="1" applyFont="1" applyFill="1" applyBorder="1" applyAlignment="1">
      <alignment vertical="center"/>
    </xf>
    <xf numFmtId="193" fontId="27" fillId="0" borderId="1" xfId="22" applyNumberFormat="1" applyFont="1" applyFill="1" applyBorder="1" applyAlignment="1">
      <alignment vertical="center"/>
    </xf>
    <xf numFmtId="192" fontId="27" fillId="0" borderId="1" xfId="0" applyNumberFormat="1" applyFont="1" applyFill="1" applyBorder="1" applyAlignment="1">
      <alignment vertical="center"/>
    </xf>
    <xf numFmtId="185" fontId="27" fillId="0" borderId="1" xfId="0" applyNumberFormat="1" applyFont="1" applyFill="1" applyBorder="1" applyAlignment="1" applyProtection="1">
      <alignment vertical="center"/>
      <protection/>
    </xf>
    <xf numFmtId="188" fontId="27" fillId="0" borderId="1" xfId="0" applyNumberFormat="1" applyFont="1" applyFill="1" applyBorder="1" applyAlignment="1" applyProtection="1">
      <alignment vertical="center"/>
      <protection/>
    </xf>
    <xf numFmtId="185" fontId="31" fillId="0" borderId="1" xfId="0" applyNumberFormat="1" applyFont="1" applyFill="1" applyBorder="1" applyAlignment="1" applyProtection="1">
      <alignment vertical="center"/>
      <protection/>
    </xf>
    <xf numFmtId="188" fontId="31" fillId="0" borderId="1" xfId="0" applyNumberFormat="1" applyFont="1" applyFill="1" applyBorder="1" applyAlignment="1" applyProtection="1">
      <alignment vertical="center"/>
      <protection/>
    </xf>
    <xf numFmtId="193" fontId="27" fillId="0" borderId="1" xfId="0" applyNumberFormat="1" applyFont="1" applyFill="1" applyBorder="1" applyAlignment="1" applyProtection="1">
      <alignment vertical="center"/>
      <protection/>
    </xf>
    <xf numFmtId="185" fontId="27" fillId="0" borderId="1" xfId="0" applyNumberFormat="1" applyFont="1" applyFill="1" applyBorder="1" applyAlignment="1" applyProtection="1">
      <alignment vertical="center"/>
      <protection locked="0"/>
    </xf>
    <xf numFmtId="192" fontId="27" fillId="0" borderId="1" xfId="0" applyNumberFormat="1" applyFont="1" applyFill="1" applyBorder="1" applyAlignment="1" applyProtection="1">
      <alignment vertical="center"/>
      <protection/>
    </xf>
    <xf numFmtId="188" fontId="27" fillId="0" borderId="1" xfId="0" applyNumberFormat="1" applyFont="1" applyFill="1" applyBorder="1" applyAlignment="1" applyProtection="1">
      <alignment vertical="center"/>
      <protection locked="0"/>
    </xf>
    <xf numFmtId="185" fontId="27" fillId="0" borderId="1" xfId="15" applyNumberFormat="1" applyFont="1" applyFill="1" applyBorder="1" applyAlignment="1">
      <alignment vertical="center"/>
    </xf>
    <xf numFmtId="188" fontId="27" fillId="0" borderId="1" xfId="15" applyNumberFormat="1" applyFont="1" applyFill="1" applyBorder="1" applyAlignment="1">
      <alignment vertical="center"/>
    </xf>
    <xf numFmtId="185" fontId="31" fillId="0" borderId="1" xfId="15" applyNumberFormat="1" applyFont="1" applyFill="1" applyBorder="1" applyAlignment="1" applyProtection="1">
      <alignment vertical="center"/>
      <protection/>
    </xf>
    <xf numFmtId="188" fontId="31" fillId="0" borderId="1" xfId="15" applyNumberFormat="1" applyFont="1" applyFill="1" applyBorder="1" applyAlignment="1" applyProtection="1">
      <alignment vertical="center"/>
      <protection/>
    </xf>
    <xf numFmtId="193" fontId="27" fillId="0" borderId="1" xfId="15" applyNumberFormat="1" applyFont="1" applyFill="1" applyBorder="1" applyAlignment="1">
      <alignment vertical="center"/>
    </xf>
    <xf numFmtId="192" fontId="27" fillId="0" borderId="1" xfId="22" applyNumberFormat="1" applyFont="1" applyFill="1" applyBorder="1" applyAlignment="1">
      <alignment vertical="center"/>
    </xf>
    <xf numFmtId="185" fontId="27" fillId="0" borderId="1" xfId="0" applyNumberFormat="1" applyFont="1" applyFill="1" applyBorder="1" applyAlignment="1">
      <alignment vertical="center"/>
    </xf>
    <xf numFmtId="188" fontId="27" fillId="0" borderId="1" xfId="15" applyNumberFormat="1" applyFont="1" applyFill="1" applyBorder="1" applyAlignment="1" applyProtection="1">
      <alignment vertical="center"/>
      <protection locked="0"/>
    </xf>
    <xf numFmtId="185" fontId="27" fillId="0" borderId="20" xfId="15" applyNumberFormat="1" applyFont="1" applyFill="1" applyBorder="1" applyAlignment="1" applyProtection="1">
      <alignment vertical="center"/>
      <protection locked="0"/>
    </xf>
    <xf numFmtId="188" fontId="27" fillId="0" borderId="20" xfId="15" applyNumberFormat="1" applyFont="1" applyFill="1" applyBorder="1" applyAlignment="1" applyProtection="1">
      <alignment vertical="center"/>
      <protection locked="0"/>
    </xf>
    <xf numFmtId="185" fontId="31" fillId="0" borderId="20" xfId="15" applyNumberFormat="1" applyFont="1" applyFill="1" applyBorder="1" applyAlignment="1" applyProtection="1">
      <alignment vertical="center"/>
      <protection/>
    </xf>
    <xf numFmtId="188" fontId="31" fillId="0" borderId="20" xfId="15" applyNumberFormat="1" applyFont="1" applyFill="1" applyBorder="1" applyAlignment="1" applyProtection="1">
      <alignment vertical="center"/>
      <protection/>
    </xf>
    <xf numFmtId="188" fontId="27" fillId="0" borderId="20" xfId="22" applyNumberFormat="1" applyFont="1" applyFill="1" applyBorder="1" applyAlignment="1" applyProtection="1">
      <alignment vertical="center"/>
      <protection/>
    </xf>
    <xf numFmtId="193" fontId="27" fillId="0" borderId="20" xfId="22" applyNumberFormat="1" applyFont="1" applyFill="1" applyBorder="1" applyAlignment="1" applyProtection="1">
      <alignment vertical="center"/>
      <protection/>
    </xf>
    <xf numFmtId="185" fontId="27" fillId="0" borderId="20" xfId="15" applyNumberFormat="1" applyFont="1" applyFill="1" applyBorder="1" applyAlignment="1" applyProtection="1">
      <alignment vertical="center"/>
      <protection/>
    </xf>
    <xf numFmtId="192" fontId="27" fillId="0" borderId="20" xfId="22" applyNumberFormat="1" applyFont="1" applyFill="1" applyBorder="1" applyAlignment="1" applyProtection="1">
      <alignment vertical="center"/>
      <protection/>
    </xf>
    <xf numFmtId="193" fontId="27" fillId="0" borderId="22" xfId="15" applyNumberFormat="1" applyFont="1" applyFill="1" applyBorder="1" applyAlignment="1" applyProtection="1">
      <alignment vertical="center"/>
      <protection locked="0"/>
    </xf>
    <xf numFmtId="193" fontId="27" fillId="0" borderId="23" xfId="15" applyNumberFormat="1" applyFont="1" applyFill="1" applyBorder="1" applyAlignment="1">
      <alignment vertical="center"/>
    </xf>
    <xf numFmtId="193" fontId="27" fillId="0" borderId="23" xfId="15" applyNumberFormat="1" applyFont="1" applyFill="1" applyBorder="1" applyAlignment="1" applyProtection="1">
      <alignment vertical="center"/>
      <protection locked="0"/>
    </xf>
    <xf numFmtId="193" fontId="27" fillId="0" borderId="23" xfId="0" applyNumberFormat="1" applyFont="1" applyFill="1" applyBorder="1" applyAlignment="1">
      <alignment vertical="center"/>
    </xf>
    <xf numFmtId="193" fontId="27" fillId="0" borderId="23" xfId="22" applyNumberFormat="1" applyFont="1" applyFill="1" applyBorder="1" applyAlignment="1" applyProtection="1">
      <alignment vertical="center"/>
      <protection/>
    </xf>
    <xf numFmtId="193" fontId="27" fillId="0" borderId="23" xfId="0" applyNumberFormat="1" applyFont="1" applyFill="1" applyBorder="1" applyAlignment="1">
      <alignment vertical="center"/>
    </xf>
    <xf numFmtId="0" fontId="27" fillId="0" borderId="8" xfId="21" applyFont="1" applyFill="1" applyBorder="1" applyAlignment="1">
      <alignment horizontal="left" vertical="center"/>
      <protection/>
    </xf>
    <xf numFmtId="0" fontId="27" fillId="0" borderId="16" xfId="0" applyFont="1" applyFill="1" applyBorder="1" applyAlignment="1" applyProtection="1">
      <alignment horizontal="left" vertical="center"/>
      <protection locked="0"/>
    </xf>
    <xf numFmtId="0" fontId="27" fillId="0" borderId="15" xfId="0" applyFont="1" applyFill="1" applyBorder="1" applyAlignment="1" applyProtection="1">
      <alignment horizontal="left" vertical="center"/>
      <protection locked="0"/>
    </xf>
    <xf numFmtId="0" fontId="27" fillId="0" borderId="15" xfId="0" applyFont="1" applyFill="1" applyBorder="1" applyAlignment="1" applyProtection="1">
      <alignment horizontal="center" vertical="center"/>
      <protection locked="0"/>
    </xf>
    <xf numFmtId="185" fontId="27" fillId="0" borderId="15" xfId="0" applyNumberFormat="1" applyFont="1" applyFill="1" applyBorder="1" applyAlignment="1" applyProtection="1">
      <alignment vertical="center"/>
      <protection locked="0"/>
    </xf>
    <xf numFmtId="188" fontId="27" fillId="0" borderId="15" xfId="0" applyNumberFormat="1" applyFont="1" applyFill="1" applyBorder="1" applyAlignment="1" applyProtection="1">
      <alignment vertical="center"/>
      <protection locked="0"/>
    </xf>
    <xf numFmtId="185" fontId="31" fillId="0" borderId="15" xfId="0" applyNumberFormat="1" applyFont="1" applyFill="1" applyBorder="1" applyAlignment="1" applyProtection="1">
      <alignment vertical="center"/>
      <protection locked="0"/>
    </xf>
    <xf numFmtId="188" fontId="31" fillId="0" borderId="15" xfId="0" applyNumberFormat="1" applyFont="1" applyFill="1" applyBorder="1" applyAlignment="1" applyProtection="1">
      <alignment vertical="center"/>
      <protection locked="0"/>
    </xf>
    <xf numFmtId="193" fontId="27" fillId="0" borderId="15" xfId="0" applyNumberFormat="1" applyFont="1" applyFill="1" applyBorder="1" applyAlignment="1" applyProtection="1">
      <alignment vertical="center"/>
      <protection locked="0"/>
    </xf>
    <xf numFmtId="192" fontId="27" fillId="0" borderId="15" xfId="0" applyNumberFormat="1" applyFont="1" applyFill="1" applyBorder="1" applyAlignment="1" applyProtection="1">
      <alignment vertical="center"/>
      <protection locked="0"/>
    </xf>
    <xf numFmtId="193" fontId="27" fillId="0" borderId="24" xfId="0" applyNumberFormat="1" applyFont="1" applyFill="1" applyBorder="1" applyAlignment="1" applyProtection="1">
      <alignment vertical="center"/>
      <protection locked="0"/>
    </xf>
    <xf numFmtId="185" fontId="27" fillId="0" borderId="3" xfId="15" applyNumberFormat="1" applyFont="1" applyFill="1" applyBorder="1" applyAlignment="1">
      <alignment vertical="center"/>
    </xf>
    <xf numFmtId="188" fontId="27" fillId="0" borderId="3" xfId="15" applyNumberFormat="1" applyFont="1" applyFill="1" applyBorder="1" applyAlignment="1">
      <alignment vertical="center"/>
    </xf>
    <xf numFmtId="185" fontId="31" fillId="0" borderId="3" xfId="15" applyNumberFormat="1" applyFont="1" applyFill="1" applyBorder="1" applyAlignment="1">
      <alignment vertical="center"/>
    </xf>
    <xf numFmtId="188" fontId="31" fillId="0" borderId="3" xfId="15" applyNumberFormat="1" applyFont="1" applyFill="1" applyBorder="1" applyAlignment="1">
      <alignment vertical="center"/>
    </xf>
    <xf numFmtId="193" fontId="27" fillId="0" borderId="3" xfId="15" applyNumberFormat="1" applyFont="1" applyFill="1" applyBorder="1" applyAlignment="1">
      <alignment vertical="center"/>
    </xf>
    <xf numFmtId="192" fontId="27" fillId="0" borderId="3" xfId="22" applyNumberFormat="1" applyFont="1" applyFill="1" applyBorder="1" applyAlignment="1">
      <alignment vertical="center"/>
    </xf>
    <xf numFmtId="193" fontId="27" fillId="0" borderId="25" xfId="15" applyNumberFormat="1" applyFont="1" applyFill="1" applyBorder="1" applyAlignment="1">
      <alignment vertical="center"/>
    </xf>
    <xf numFmtId="185" fontId="27" fillId="0" borderId="18" xfId="15" applyNumberFormat="1" applyFont="1" applyFill="1" applyBorder="1" applyAlignment="1">
      <alignment vertical="center"/>
    </xf>
    <xf numFmtId="188" fontId="27" fillId="0" borderId="18" xfId="15" applyNumberFormat="1" applyFont="1" applyFill="1" applyBorder="1" applyAlignment="1">
      <alignment vertical="center"/>
    </xf>
    <xf numFmtId="185" fontId="31" fillId="0" borderId="18" xfId="15" applyNumberFormat="1" applyFont="1" applyFill="1" applyBorder="1" applyAlignment="1" applyProtection="1">
      <alignment vertical="center"/>
      <protection/>
    </xf>
    <xf numFmtId="188" fontId="31" fillId="0" borderId="18" xfId="15" applyNumberFormat="1" applyFont="1" applyFill="1" applyBorder="1" applyAlignment="1" applyProtection="1">
      <alignment vertical="center"/>
      <protection/>
    </xf>
    <xf numFmtId="193" fontId="27" fillId="0" borderId="18" xfId="15" applyNumberFormat="1" applyFont="1" applyFill="1" applyBorder="1" applyAlignment="1">
      <alignment vertical="center"/>
    </xf>
    <xf numFmtId="192" fontId="27" fillId="0" borderId="18" xfId="22" applyNumberFormat="1" applyFont="1" applyFill="1" applyBorder="1" applyAlignment="1">
      <alignment vertical="center"/>
    </xf>
    <xf numFmtId="185" fontId="27" fillId="0" borderId="18" xfId="0" applyNumberFormat="1" applyFont="1" applyFill="1" applyBorder="1" applyAlignment="1">
      <alignment vertical="center"/>
    </xf>
    <xf numFmtId="188" fontId="27" fillId="0" borderId="18" xfId="15" applyNumberFormat="1" applyFont="1" applyFill="1" applyBorder="1" applyAlignment="1" applyProtection="1">
      <alignment vertical="center"/>
      <protection locked="0"/>
    </xf>
    <xf numFmtId="193" fontId="27" fillId="0" borderId="26" xfId="15" applyNumberFormat="1" applyFont="1" applyFill="1" applyBorder="1" applyAlignment="1" applyProtection="1">
      <alignment vertical="center"/>
      <protection locked="0"/>
    </xf>
    <xf numFmtId="185" fontId="27" fillId="0" borderId="15" xfId="15" applyNumberFormat="1" applyFont="1" applyFill="1" applyBorder="1" applyAlignment="1">
      <alignment vertical="center"/>
    </xf>
    <xf numFmtId="188" fontId="27" fillId="0" borderId="15" xfId="15" applyNumberFormat="1" applyFont="1" applyFill="1" applyBorder="1" applyAlignment="1">
      <alignment vertical="center"/>
    </xf>
    <xf numFmtId="185" fontId="31" fillId="0" borderId="15" xfId="15" applyNumberFormat="1" applyFont="1" applyFill="1" applyBorder="1" applyAlignment="1" applyProtection="1">
      <alignment vertical="center"/>
      <protection/>
    </xf>
    <xf numFmtId="188" fontId="31" fillId="0" borderId="15" xfId="15" applyNumberFormat="1" applyFont="1" applyFill="1" applyBorder="1" applyAlignment="1" applyProtection="1">
      <alignment vertical="center"/>
      <protection/>
    </xf>
    <xf numFmtId="193" fontId="27" fillId="0" borderId="15" xfId="15" applyNumberFormat="1" applyFont="1" applyFill="1" applyBorder="1" applyAlignment="1">
      <alignment vertical="center"/>
    </xf>
    <xf numFmtId="192" fontId="27" fillId="0" borderId="15" xfId="22" applyNumberFormat="1" applyFont="1" applyFill="1" applyBorder="1" applyAlignment="1">
      <alignment vertical="center"/>
    </xf>
    <xf numFmtId="185" fontId="27" fillId="0" borderId="15" xfId="0" applyNumberFormat="1" applyFont="1" applyFill="1" applyBorder="1" applyAlignment="1">
      <alignment vertical="center"/>
    </xf>
    <xf numFmtId="188" fontId="27" fillId="0" borderId="15" xfId="15" applyNumberFormat="1" applyFont="1" applyFill="1" applyBorder="1" applyAlignment="1" applyProtection="1">
      <alignment vertical="center"/>
      <protection locked="0"/>
    </xf>
    <xf numFmtId="193" fontId="27" fillId="0" borderId="24" xfId="0" applyNumberFormat="1" applyFont="1" applyFill="1" applyBorder="1" applyAlignment="1">
      <alignment vertical="center"/>
    </xf>
    <xf numFmtId="191" fontId="18" fillId="0" borderId="6" xfId="0" applyNumberFormat="1" applyFont="1" applyFill="1" applyBorder="1" applyAlignment="1" applyProtection="1">
      <alignment horizontal="center" vertical="center" wrapText="1"/>
      <protection/>
    </xf>
    <xf numFmtId="196" fontId="18" fillId="0" borderId="6" xfId="0" applyNumberFormat="1" applyFont="1" applyFill="1" applyBorder="1" applyAlignment="1" applyProtection="1">
      <alignment horizontal="center" vertical="center" wrapText="1"/>
      <protection/>
    </xf>
    <xf numFmtId="0" fontId="13" fillId="0" borderId="1" xfId="0" applyFont="1" applyFill="1" applyBorder="1" applyAlignment="1" applyProtection="1">
      <alignment horizontal="left" vertical="center"/>
      <protection locked="0"/>
    </xf>
    <xf numFmtId="0" fontId="13" fillId="0" borderId="1" xfId="0" applyFont="1" applyFill="1" applyBorder="1" applyAlignment="1">
      <alignment horizontal="left" vertical="center"/>
    </xf>
    <xf numFmtId="0" fontId="26" fillId="2" borderId="14" xfId="0" applyFont="1" applyFill="1" applyBorder="1" applyAlignment="1">
      <alignment horizontal="center" vertical="center"/>
    </xf>
    <xf numFmtId="0" fontId="26" fillId="2" borderId="27" xfId="0" applyFont="1" applyFill="1" applyBorder="1" applyAlignment="1">
      <alignment horizontal="center" vertical="center"/>
    </xf>
    <xf numFmtId="0" fontId="26" fillId="2" borderId="28" xfId="0" applyFont="1" applyFill="1" applyBorder="1" applyAlignment="1">
      <alignment horizontal="center" vertical="center"/>
    </xf>
    <xf numFmtId="0" fontId="17" fillId="0" borderId="1" xfId="0" applyNumberFormat="1" applyFont="1" applyFill="1" applyBorder="1" applyAlignment="1" applyProtection="1">
      <alignment horizontal="right" vertical="center" wrapText="1"/>
      <protection locked="0"/>
    </xf>
    <xf numFmtId="0" fontId="0" fillId="0" borderId="1" xfId="0" applyFill="1" applyBorder="1" applyAlignment="1">
      <alignment horizontal="right" vertical="center" wrapText="1"/>
    </xf>
    <xf numFmtId="0" fontId="17" fillId="0" borderId="1" xfId="0" applyFont="1" applyFill="1" applyBorder="1" applyAlignment="1">
      <alignment horizontal="right" vertical="center" wrapText="1"/>
    </xf>
    <xf numFmtId="193" fontId="10" fillId="0" borderId="1" xfId="0" applyNumberFormat="1" applyFont="1" applyFill="1" applyBorder="1" applyAlignment="1" applyProtection="1">
      <alignment horizontal="right" vertical="center" wrapText="1"/>
      <protection locked="0"/>
    </xf>
    <xf numFmtId="0" fontId="35" fillId="2" borderId="1" xfId="0" applyFont="1" applyFill="1" applyBorder="1" applyAlignment="1" applyProtection="1">
      <alignment horizontal="center" vertical="center"/>
      <protection/>
    </xf>
    <xf numFmtId="0" fontId="36" fillId="2" borderId="6" xfId="0" applyFont="1" applyFill="1" applyBorder="1" applyAlignment="1">
      <alignment/>
    </xf>
    <xf numFmtId="185" fontId="18" fillId="0" borderId="20" xfId="0" applyNumberFormat="1"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wrapText="1"/>
      <protection/>
    </xf>
    <xf numFmtId="193" fontId="18" fillId="0" borderId="20" xfId="0" applyNumberFormat="1" applyFont="1" applyFill="1" applyBorder="1" applyAlignment="1" applyProtection="1">
      <alignment horizontal="center" vertical="center" wrapText="1"/>
      <protection/>
    </xf>
    <xf numFmtId="193" fontId="18" fillId="0" borderId="22" xfId="0" applyNumberFormat="1" applyFont="1" applyFill="1" applyBorder="1" applyAlignment="1" applyProtection="1">
      <alignment horizontal="center" vertical="center" wrapText="1"/>
      <protection/>
    </xf>
    <xf numFmtId="171" fontId="18" fillId="0" borderId="19" xfId="15" applyFont="1" applyFill="1" applyBorder="1" applyAlignment="1" applyProtection="1">
      <alignment horizontal="center" vertical="center"/>
      <protection/>
    </xf>
    <xf numFmtId="171" fontId="18" fillId="0" borderId="29" xfId="15" applyFont="1" applyFill="1" applyBorder="1" applyAlignment="1" applyProtection="1">
      <alignment horizontal="center" vertical="center"/>
      <protection/>
    </xf>
    <xf numFmtId="190" fontId="18" fillId="0" borderId="20" xfId="0" applyNumberFormat="1" applyFont="1" applyFill="1" applyBorder="1" applyAlignment="1" applyProtection="1">
      <alignment horizontal="center" vertical="center" wrapText="1"/>
      <protection/>
    </xf>
    <xf numFmtId="190" fontId="18" fillId="0" borderId="6" xfId="0" applyNumberFormat="1" applyFont="1" applyFill="1" applyBorder="1" applyAlignment="1" applyProtection="1">
      <alignment horizontal="center" vertical="center" wrapText="1"/>
      <protection/>
    </xf>
    <xf numFmtId="0" fontId="18" fillId="0" borderId="6" xfId="0" applyFont="1" applyFill="1" applyBorder="1" applyAlignment="1" applyProtection="1">
      <alignment horizontal="center" vertical="center"/>
      <protection/>
    </xf>
    <xf numFmtId="0" fontId="39" fillId="2" borderId="0" xfId="0" applyFont="1" applyFill="1" applyBorder="1" applyAlignment="1" applyProtection="1">
      <alignment horizontal="center" vertical="center"/>
      <protection/>
    </xf>
    <xf numFmtId="0" fontId="36" fillId="0" borderId="0" xfId="0" applyFont="1" applyAlignment="1">
      <alignment/>
    </xf>
    <xf numFmtId="171" fontId="18" fillId="0" borderId="30" xfId="15" applyFont="1" applyFill="1" applyBorder="1" applyAlignment="1" applyProtection="1">
      <alignment horizontal="center" vertical="center"/>
      <protection/>
    </xf>
    <xf numFmtId="171" fontId="18" fillId="0" borderId="31" xfId="15" applyFont="1" applyFill="1" applyBorder="1" applyAlignment="1" applyProtection="1">
      <alignment horizontal="center" vertical="center"/>
      <protection/>
    </xf>
    <xf numFmtId="190" fontId="18" fillId="0" borderId="32" xfId="0" applyNumberFormat="1" applyFont="1" applyFill="1" applyBorder="1" applyAlignment="1" applyProtection="1">
      <alignment horizontal="center" vertical="center" wrapText="1"/>
      <protection/>
    </xf>
    <xf numFmtId="190" fontId="18" fillId="0" borderId="12" xfId="0" applyNumberFormat="1"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18" fillId="0" borderId="12" xfId="0" applyFont="1" applyFill="1" applyBorder="1" applyAlignment="1" applyProtection="1">
      <alignment horizontal="center" vertical="center"/>
      <protection/>
    </xf>
    <xf numFmtId="185" fontId="18" fillId="0" borderId="32" xfId="0" applyNumberFormat="1" applyFont="1" applyFill="1" applyBorder="1" applyAlignment="1" applyProtection="1">
      <alignment horizontal="center" vertical="center" wrapText="1"/>
      <protection/>
    </xf>
    <xf numFmtId="193" fontId="18" fillId="0" borderId="32" xfId="0" applyNumberFormat="1" applyFont="1" applyFill="1" applyBorder="1" applyAlignment="1" applyProtection="1">
      <alignment horizontal="center" vertical="center" wrapText="1"/>
      <protection/>
    </xf>
    <xf numFmtId="193" fontId="18" fillId="0" borderId="3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7" fillId="0" borderId="0" xfId="0" applyFont="1" applyAlignment="1">
      <alignment horizontal="right" vertical="center" wrapText="1"/>
    </xf>
    <xf numFmtId="0" fontId="25" fillId="2" borderId="3" xfId="0" applyFont="1" applyFill="1" applyBorder="1" applyAlignment="1">
      <alignment horizontal="center" vertical="center"/>
    </xf>
    <xf numFmtId="0" fontId="25" fillId="2" borderId="3" xfId="0" applyFont="1" applyFill="1" applyBorder="1" applyAlignment="1">
      <alignment horizontal="right" vertical="center"/>
    </xf>
    <xf numFmtId="0" fontId="13" fillId="0" borderId="0" xfId="0" applyFont="1" applyFill="1" applyBorder="1" applyAlignment="1" applyProtection="1">
      <alignment horizontal="left" vertical="center"/>
      <protection locked="0"/>
    </xf>
    <xf numFmtId="0" fontId="13" fillId="0" borderId="0" xfId="0" applyFont="1" applyFill="1" applyBorder="1" applyAlignment="1">
      <alignment horizontal="left" vertical="center"/>
    </xf>
    <xf numFmtId="193" fontId="10" fillId="0" borderId="0" xfId="0" applyNumberFormat="1" applyFont="1" applyBorder="1" applyAlignment="1" applyProtection="1">
      <alignment horizontal="right" vertical="center"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1-7Şubat,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96977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Box 2"/>
        <xdr:cNvSpPr txBox="1">
          <a:spLocks noChangeArrowheads="1"/>
        </xdr:cNvSpPr>
      </xdr:nvSpPr>
      <xdr:spPr>
        <a:xfrm>
          <a:off x="16887825" y="0"/>
          <a:ext cx="27813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9678650" cy="1095375"/>
        </a:xfrm>
        <a:prstGeom prst="rect">
          <a:avLst/>
        </a:prstGeom>
        <a:solidFill>
          <a:srgbClr val="33CCCC"/>
        </a:solidFill>
        <a:ln w="38100" cmpd="dbl">
          <a:noFill/>
        </a:ln>
      </xdr:spPr>
      <xdr:txBody>
        <a:bodyPr vertOverflow="clip" wrap="square" anchor="ctr"/>
        <a:p>
          <a:pPr algn="ctr">
            <a:defRPr/>
          </a:pPr>
          <a:r>
            <a:rPr lang="en-US" cap="none" sz="4000" b="0" i="0" u="none" baseline="0">
              <a:latin typeface="Impact"/>
              <a:ea typeface="Impact"/>
              <a:cs typeface="Impact"/>
            </a:rPr>
            <a:t>TÜRK</a:t>
          </a:r>
          <a:r>
            <a:rPr lang="en-US" cap="none" sz="4000" b="0" i="0" u="none" baseline="0">
              <a:latin typeface="Arial"/>
              <a:ea typeface="Arial"/>
              <a:cs typeface="Arial"/>
            </a:rPr>
            <a:t>İ</a:t>
          </a:r>
          <a:r>
            <a:rPr lang="en-US" cap="none" sz="4000" b="0" i="0" u="none" baseline="0">
              <a:latin typeface="Impact"/>
              <a:ea typeface="Impact"/>
              <a:cs typeface="Impact"/>
            </a:rPr>
            <a:t>YE'S WEEKEND MARKET DATA    </a:t>
          </a:r>
          <a:r>
            <a:rPr lang="en-US" cap="none" sz="2600" b="0" i="0" u="none" baseline="0">
              <a:latin typeface="Impact"/>
              <a:ea typeface="Impact"/>
              <a:cs typeface="Impact"/>
            </a:rPr>
            <a:t>
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Box 6"/>
        <xdr:cNvSpPr txBox="1">
          <a:spLocks noChangeArrowheads="1"/>
        </xdr:cNvSpPr>
      </xdr:nvSpPr>
      <xdr:spPr>
        <a:xfrm>
          <a:off x="16754475" y="419100"/>
          <a:ext cx="2771775" cy="685800"/>
        </a:xfrm>
        <a:prstGeom prst="rect">
          <a:avLst/>
        </a:prstGeom>
        <a:solidFill>
          <a:srgbClr val="33CCCC"/>
        </a:solidFill>
        <a:ln w="9525" cmpd="sng">
          <a:noFill/>
        </a:ln>
      </xdr:spPr>
      <xdr:txBody>
        <a:bodyPr vertOverflow="clip" wrap="square"/>
        <a:p>
          <a:pPr algn="r">
            <a:defRPr/>
          </a:pPr>
          <a:r>
            <a:rPr lang="en-US" cap="none" sz="2000" b="0" i="0" u="none" baseline="0">
              <a:latin typeface="Impact"/>
              <a:ea typeface="Impact"/>
              <a:cs typeface="Impact"/>
            </a:rPr>
            <a:t>WEEKEND:  01
02-04 JAN' 2009</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25158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7686675" y="0"/>
          <a:ext cx="26479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3"/>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Box 4"/>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Box 5"/>
        <xdr:cNvSpPr txBox="1">
          <a:spLocks noChangeArrowheads="1"/>
        </xdr:cNvSpPr>
      </xdr:nvSpPr>
      <xdr:spPr>
        <a:xfrm>
          <a:off x="19050" y="38100"/>
          <a:ext cx="9848850" cy="94297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Box 6"/>
        <xdr:cNvSpPr txBox="1">
          <a:spLocks noChangeArrowheads="1"/>
        </xdr:cNvSpPr>
      </xdr:nvSpPr>
      <xdr:spPr>
        <a:xfrm>
          <a:off x="7896225" y="409575"/>
          <a:ext cx="1828800"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7"/>
        <xdr:cNvSpPr txBox="1">
          <a:spLocks noChangeArrowheads="1"/>
        </xdr:cNvSpPr>
      </xdr:nvSpPr>
      <xdr:spPr>
        <a:xfrm>
          <a:off x="0" y="0"/>
          <a:ext cx="9858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Box 8"/>
        <xdr:cNvSpPr txBox="1">
          <a:spLocks noChangeArrowheads="1"/>
        </xdr:cNvSpPr>
      </xdr:nvSpPr>
      <xdr:spPr>
        <a:xfrm>
          <a:off x="7553325" y="0"/>
          <a:ext cx="22669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Box 9"/>
        <xdr:cNvSpPr txBox="1">
          <a:spLocks noChangeArrowheads="1"/>
        </xdr:cNvSpPr>
      </xdr:nvSpPr>
      <xdr:spPr>
        <a:xfrm>
          <a:off x="19050" y="38100"/>
          <a:ext cx="9848850" cy="1038225"/>
        </a:xfrm>
        <a:prstGeom prst="rect">
          <a:avLst/>
        </a:prstGeom>
        <a:solidFill>
          <a:srgbClr val="33CCCC"/>
        </a:solidFill>
        <a:ln w="38100" cmpd="dbl">
          <a:noFill/>
        </a:ln>
      </xdr:spPr>
      <xdr:txBody>
        <a:bodyPr vertOverflow="clip" wrap="square" anchor="ctr"/>
        <a:p>
          <a:pPr algn="ctr">
            <a:defRPr/>
          </a:pPr>
          <a:r>
            <a:rPr lang="en-US" cap="none" sz="3500" b="0" i="0" u="none" baseline="0">
              <a:latin typeface="Impact"/>
              <a:ea typeface="Impact"/>
              <a:cs typeface="Impact"/>
            </a:rPr>
            <a:t>TÜRK</a:t>
          </a:r>
          <a:r>
            <a:rPr lang="en-US" cap="none" sz="3500" b="0" i="0" u="none" baseline="0">
              <a:latin typeface="Arial"/>
              <a:ea typeface="Arial"/>
              <a:cs typeface="Arial"/>
            </a:rPr>
            <a:t>İ</a:t>
          </a:r>
          <a:r>
            <a:rPr lang="en-US" cap="none" sz="3500" b="0" i="0" u="none" baseline="0">
              <a:latin typeface="Impact"/>
              <a:ea typeface="Impact"/>
              <a:cs typeface="Impact"/>
            </a:rPr>
            <a:t>YE'S WEEKEND MARKET DATA </a:t>
          </a:r>
          <a:r>
            <a:rPr lang="en-US" cap="none" sz="4000" b="0" i="0" u="none" baseline="0">
              <a:latin typeface="Impact"/>
              <a:ea typeface="Impact"/>
              <a:cs typeface="Impact"/>
            </a:rPr>
            <a:t>  </a:t>
          </a:r>
          <a:r>
            <a:rPr lang="en-US" cap="none" sz="2600" b="0" i="0" u="none" baseline="0">
              <a:latin typeface="Impact"/>
              <a:ea typeface="Impact"/>
              <a:cs typeface="Impact"/>
            </a:rPr>
            <a:t>
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Box 10"/>
        <xdr:cNvSpPr txBox="1">
          <a:spLocks noChangeArrowheads="1"/>
        </xdr:cNvSpPr>
      </xdr:nvSpPr>
      <xdr:spPr>
        <a:xfrm>
          <a:off x="7943850" y="390525"/>
          <a:ext cx="1819275" cy="647700"/>
        </a:xfrm>
        <a:prstGeom prst="rect">
          <a:avLst/>
        </a:prstGeom>
        <a:solidFill>
          <a:srgbClr val="33CCCC"/>
        </a:solidFill>
        <a:ln w="9525" cmpd="sng">
          <a:noFill/>
        </a:ln>
      </xdr:spPr>
      <xdr:txBody>
        <a:bodyPr vertOverflow="clip" wrap="square"/>
        <a:p>
          <a:pPr algn="r">
            <a:defRPr/>
          </a:pPr>
          <a:r>
            <a:rPr lang="en-US" cap="none" sz="1200" b="0" i="0" u="none" baseline="0"/>
            <a:t>
WEEKEND:  01
02-04 JAN'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64"/>
  <sheetViews>
    <sheetView tabSelected="1" zoomScale="59" zoomScaleNormal="59" workbookViewId="0" topLeftCell="A1">
      <selection activeCell="B5" sqref="B5"/>
    </sheetView>
  </sheetViews>
  <sheetFormatPr defaultColWidth="9.140625" defaultRowHeight="12.75"/>
  <cols>
    <col min="1" max="1" width="3.57421875" style="35" bestFit="1" customWidth="1"/>
    <col min="2" max="2" width="46.140625" style="36" bestFit="1" customWidth="1"/>
    <col min="3" max="3" width="9.7109375" style="37" customWidth="1"/>
    <col min="4" max="4" width="13.8515625" style="21" bestFit="1" customWidth="1"/>
    <col min="5" max="5" width="21.7109375" style="21" bestFit="1" customWidth="1"/>
    <col min="6" max="6" width="6.8515625" style="38" customWidth="1"/>
    <col min="7" max="7" width="8.421875" style="38" customWidth="1"/>
    <col min="8" max="8" width="10.421875" style="38" customWidth="1"/>
    <col min="9" max="9" width="14.28125" style="43" bestFit="1" customWidth="1"/>
    <col min="10" max="10" width="9.421875" style="146" bestFit="1" customWidth="1"/>
    <col min="11" max="11" width="13.8515625" style="43" bestFit="1" customWidth="1"/>
    <col min="12" max="12" width="9.421875" style="146" bestFit="1" customWidth="1"/>
    <col min="13" max="13" width="13.8515625" style="43" bestFit="1" customWidth="1"/>
    <col min="14" max="14" width="9.421875" style="146" bestFit="1" customWidth="1"/>
    <col min="15" max="15" width="16.28125" style="141" bestFit="1" customWidth="1"/>
    <col min="16" max="16" width="10.8515625" style="151" bestFit="1" customWidth="1"/>
    <col min="17" max="17" width="10.28125" style="146" customWidth="1"/>
    <col min="18" max="18" width="8.00390625" style="39" bestFit="1" customWidth="1"/>
    <col min="19" max="19" width="14.8515625" style="43" bestFit="1" customWidth="1"/>
    <col min="20" max="20" width="10.00390625" style="53" customWidth="1"/>
    <col min="21" max="21" width="15.28125" style="43" bestFit="1" customWidth="1"/>
    <col min="22" max="22" width="11.421875" style="146" bestFit="1" customWidth="1"/>
    <col min="23" max="23" width="7.421875" style="39"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43"/>
      <c r="K1" s="13"/>
      <c r="L1" s="147"/>
      <c r="M1" s="14"/>
      <c r="N1" s="148"/>
      <c r="O1" s="15"/>
      <c r="P1" s="149"/>
      <c r="Q1" s="152"/>
      <c r="R1" s="16"/>
      <c r="S1" s="142"/>
      <c r="T1" s="51"/>
      <c r="U1" s="142"/>
      <c r="V1" s="152"/>
      <c r="W1" s="16"/>
    </row>
    <row r="2" spans="1:23" s="18" customFormat="1" ht="27.75" thickBot="1">
      <c r="A2" s="270" t="s">
        <v>17</v>
      </c>
      <c r="B2" s="271"/>
      <c r="C2" s="271"/>
      <c r="D2" s="271"/>
      <c r="E2" s="271"/>
      <c r="F2" s="271"/>
      <c r="G2" s="271"/>
      <c r="H2" s="271"/>
      <c r="I2" s="271"/>
      <c r="J2" s="271"/>
      <c r="K2" s="271"/>
      <c r="L2" s="271"/>
      <c r="M2" s="271"/>
      <c r="N2" s="271"/>
      <c r="O2" s="271"/>
      <c r="P2" s="271"/>
      <c r="Q2" s="271"/>
      <c r="R2" s="271"/>
      <c r="S2" s="271"/>
      <c r="T2" s="271"/>
      <c r="U2" s="271"/>
      <c r="V2" s="271"/>
      <c r="W2" s="271"/>
    </row>
    <row r="3" spans="1:24" s="19" customFormat="1" ht="20.25" customHeight="1">
      <c r="A3" s="46"/>
      <c r="B3" s="277" t="s">
        <v>18</v>
      </c>
      <c r="C3" s="279" t="s">
        <v>24</v>
      </c>
      <c r="D3" s="273" t="s">
        <v>6</v>
      </c>
      <c r="E3" s="273" t="s">
        <v>3</v>
      </c>
      <c r="F3" s="273" t="s">
        <v>25</v>
      </c>
      <c r="G3" s="273" t="s">
        <v>26</v>
      </c>
      <c r="H3" s="273" t="s">
        <v>27</v>
      </c>
      <c r="I3" s="272" t="s">
        <v>7</v>
      </c>
      <c r="J3" s="272"/>
      <c r="K3" s="272" t="s">
        <v>8</v>
      </c>
      <c r="L3" s="272"/>
      <c r="M3" s="272" t="s">
        <v>9</v>
      </c>
      <c r="N3" s="272"/>
      <c r="O3" s="275" t="s">
        <v>28</v>
      </c>
      <c r="P3" s="275"/>
      <c r="Q3" s="275"/>
      <c r="R3" s="275"/>
      <c r="S3" s="272" t="s">
        <v>5</v>
      </c>
      <c r="T3" s="272"/>
      <c r="U3" s="275" t="s">
        <v>19</v>
      </c>
      <c r="V3" s="275"/>
      <c r="W3" s="276"/>
      <c r="X3" s="44"/>
    </row>
    <row r="4" spans="1:24" s="19" customFormat="1" ht="52.5" customHeight="1" thickBot="1">
      <c r="A4" s="47"/>
      <c r="B4" s="278"/>
      <c r="C4" s="280"/>
      <c r="D4" s="281"/>
      <c r="E4" s="281"/>
      <c r="F4" s="274"/>
      <c r="G4" s="274"/>
      <c r="H4" s="274"/>
      <c r="I4" s="259" t="s">
        <v>12</v>
      </c>
      <c r="J4" s="260" t="s">
        <v>11</v>
      </c>
      <c r="K4" s="259" t="s">
        <v>12</v>
      </c>
      <c r="L4" s="260" t="s">
        <v>11</v>
      </c>
      <c r="M4" s="259" t="s">
        <v>12</v>
      </c>
      <c r="N4" s="260" t="s">
        <v>11</v>
      </c>
      <c r="O4" s="259" t="s">
        <v>12</v>
      </c>
      <c r="P4" s="260" t="s">
        <v>11</v>
      </c>
      <c r="Q4" s="260" t="s">
        <v>20</v>
      </c>
      <c r="R4" s="49" t="s">
        <v>21</v>
      </c>
      <c r="S4" s="259" t="s">
        <v>12</v>
      </c>
      <c r="T4" s="52" t="s">
        <v>10</v>
      </c>
      <c r="U4" s="259" t="s">
        <v>12</v>
      </c>
      <c r="V4" s="260" t="s">
        <v>11</v>
      </c>
      <c r="W4" s="50" t="s">
        <v>21</v>
      </c>
      <c r="X4" s="44"/>
    </row>
    <row r="5" spans="1:24" s="19" customFormat="1" ht="15" customHeight="1">
      <c r="A5" s="2">
        <v>1</v>
      </c>
      <c r="B5" s="165" t="s">
        <v>49</v>
      </c>
      <c r="C5" s="166">
        <v>39759</v>
      </c>
      <c r="D5" s="167" t="s">
        <v>50</v>
      </c>
      <c r="E5" s="167" t="s">
        <v>51</v>
      </c>
      <c r="F5" s="168">
        <v>159</v>
      </c>
      <c r="G5" s="168">
        <v>159</v>
      </c>
      <c r="H5" s="168">
        <v>9</v>
      </c>
      <c r="I5" s="209">
        <v>263513.5</v>
      </c>
      <c r="J5" s="210">
        <v>30405</v>
      </c>
      <c r="K5" s="209">
        <v>440661</v>
      </c>
      <c r="L5" s="210">
        <v>49032</v>
      </c>
      <c r="M5" s="209">
        <v>456139</v>
      </c>
      <c r="N5" s="210">
        <v>50933</v>
      </c>
      <c r="O5" s="211">
        <f>+I5+K5+M5</f>
        <v>1160313.5</v>
      </c>
      <c r="P5" s="212">
        <f>+J5+L5+N5</f>
        <v>130370</v>
      </c>
      <c r="Q5" s="213">
        <f>IF(O5&lt;&gt;0,P5/G5,"")</f>
        <v>819.937106918239</v>
      </c>
      <c r="R5" s="214">
        <f>IF(O5&lt;&gt;0,O5/P5,"")</f>
        <v>8.9001572447649</v>
      </c>
      <c r="S5" s="215">
        <v>1168073</v>
      </c>
      <c r="T5" s="216">
        <f>IF(S5&lt;&gt;0,-(S5-O5)/S5,"")</f>
        <v>-0.006642992347224874</v>
      </c>
      <c r="U5" s="209">
        <v>18730691.5</v>
      </c>
      <c r="V5" s="210">
        <v>2143420</v>
      </c>
      <c r="W5" s="217">
        <f>U5/V5</f>
        <v>8.738694003041868</v>
      </c>
      <c r="X5" s="44"/>
    </row>
    <row r="6" spans="1:24" s="19" customFormat="1" ht="15" customHeight="1">
      <c r="A6" s="2">
        <v>2</v>
      </c>
      <c r="B6" s="62" t="s">
        <v>86</v>
      </c>
      <c r="C6" s="54">
        <v>39787</v>
      </c>
      <c r="D6" s="55" t="s">
        <v>4</v>
      </c>
      <c r="E6" s="55" t="s">
        <v>23</v>
      </c>
      <c r="F6" s="56">
        <v>406</v>
      </c>
      <c r="G6" s="56">
        <v>281</v>
      </c>
      <c r="H6" s="56">
        <v>5</v>
      </c>
      <c r="I6" s="183">
        <v>105860</v>
      </c>
      <c r="J6" s="184">
        <v>12523</v>
      </c>
      <c r="K6" s="183">
        <v>194153</v>
      </c>
      <c r="L6" s="184">
        <v>22324</v>
      </c>
      <c r="M6" s="183">
        <v>200100</v>
      </c>
      <c r="N6" s="184">
        <v>22925</v>
      </c>
      <c r="O6" s="185">
        <f>+M6+K6+I6</f>
        <v>500113</v>
      </c>
      <c r="P6" s="186">
        <f>+N6+L6+J6</f>
        <v>57772</v>
      </c>
      <c r="Q6" s="184">
        <f>+P6/G6</f>
        <v>205.59430604982205</v>
      </c>
      <c r="R6" s="187">
        <f>+O6/P6</f>
        <v>8.656667589835907</v>
      </c>
      <c r="S6" s="183">
        <v>838061</v>
      </c>
      <c r="T6" s="188">
        <v>0</v>
      </c>
      <c r="U6" s="183">
        <v>29095410</v>
      </c>
      <c r="V6" s="184">
        <v>3516952</v>
      </c>
      <c r="W6" s="218">
        <f>+U6/V6</f>
        <v>8.272905060973251</v>
      </c>
      <c r="X6" s="44"/>
    </row>
    <row r="7" spans="1:24" s="20" customFormat="1" ht="15" customHeight="1">
      <c r="A7" s="48">
        <v>3</v>
      </c>
      <c r="B7" s="158" t="s">
        <v>90</v>
      </c>
      <c r="C7" s="159">
        <v>39808</v>
      </c>
      <c r="D7" s="160" t="s">
        <v>37</v>
      </c>
      <c r="E7" s="160" t="s">
        <v>48</v>
      </c>
      <c r="F7" s="161">
        <v>75</v>
      </c>
      <c r="G7" s="161">
        <v>75</v>
      </c>
      <c r="H7" s="161">
        <v>2</v>
      </c>
      <c r="I7" s="241">
        <v>82486.5</v>
      </c>
      <c r="J7" s="242">
        <v>7316</v>
      </c>
      <c r="K7" s="241">
        <v>144831</v>
      </c>
      <c r="L7" s="242">
        <v>12566</v>
      </c>
      <c r="M7" s="241">
        <v>127005</v>
      </c>
      <c r="N7" s="242">
        <v>11122</v>
      </c>
      <c r="O7" s="243">
        <f>I7+K7+M7</f>
        <v>354322.5</v>
      </c>
      <c r="P7" s="244">
        <f>J7+L7+N7</f>
        <v>31004</v>
      </c>
      <c r="Q7" s="242">
        <f>P7/G7</f>
        <v>413.38666666666666</v>
      </c>
      <c r="R7" s="245">
        <f>+O7/P7</f>
        <v>11.428283447297122</v>
      </c>
      <c r="S7" s="241">
        <v>371715.5</v>
      </c>
      <c r="T7" s="246">
        <f>-(S7-O7)/S7</f>
        <v>-0.046791161520033465</v>
      </c>
      <c r="U7" s="247">
        <v>1035888.5</v>
      </c>
      <c r="V7" s="248">
        <v>95106</v>
      </c>
      <c r="W7" s="249">
        <f>U7/V7</f>
        <v>10.89193636573928</v>
      </c>
      <c r="X7" s="45"/>
    </row>
    <row r="8" spans="1:24" s="20" customFormat="1" ht="15" customHeight="1">
      <c r="A8" s="58">
        <v>4</v>
      </c>
      <c r="B8" s="170" t="s">
        <v>97</v>
      </c>
      <c r="C8" s="171">
        <v>39808</v>
      </c>
      <c r="D8" s="172" t="s">
        <v>4</v>
      </c>
      <c r="E8" s="172" t="s">
        <v>87</v>
      </c>
      <c r="F8" s="173">
        <v>112</v>
      </c>
      <c r="G8" s="173">
        <v>111</v>
      </c>
      <c r="H8" s="173">
        <v>2</v>
      </c>
      <c r="I8" s="234">
        <v>52766</v>
      </c>
      <c r="J8" s="235">
        <v>4769</v>
      </c>
      <c r="K8" s="234">
        <v>152526</v>
      </c>
      <c r="L8" s="235">
        <v>13786</v>
      </c>
      <c r="M8" s="234">
        <v>143866</v>
      </c>
      <c r="N8" s="235">
        <v>13320</v>
      </c>
      <c r="O8" s="236">
        <f>+M8+K8+I8</f>
        <v>349158</v>
      </c>
      <c r="P8" s="237">
        <f>+N8+L8+J8</f>
        <v>31875</v>
      </c>
      <c r="Q8" s="235">
        <f>+P8/G8</f>
        <v>287.1621621621622</v>
      </c>
      <c r="R8" s="238">
        <f>+O8/P8</f>
        <v>10.953976470588236</v>
      </c>
      <c r="S8" s="234">
        <v>519192</v>
      </c>
      <c r="T8" s="239">
        <v>0.18</v>
      </c>
      <c r="U8" s="234">
        <v>1169491</v>
      </c>
      <c r="V8" s="235">
        <v>1126693</v>
      </c>
      <c r="W8" s="240">
        <f>+U8/V8</f>
        <v>1.0379855027057059</v>
      </c>
      <c r="X8" s="45"/>
    </row>
    <row r="9" spans="1:24" s="20" customFormat="1" ht="15" customHeight="1">
      <c r="A9" s="58">
        <v>5</v>
      </c>
      <c r="B9" s="57" t="s">
        <v>13</v>
      </c>
      <c r="C9" s="54">
        <v>39787</v>
      </c>
      <c r="D9" s="55" t="s">
        <v>30</v>
      </c>
      <c r="E9" s="55" t="s">
        <v>14</v>
      </c>
      <c r="F9" s="56">
        <v>215</v>
      </c>
      <c r="G9" s="56">
        <v>216</v>
      </c>
      <c r="H9" s="56">
        <v>5</v>
      </c>
      <c r="I9" s="183">
        <v>68158</v>
      </c>
      <c r="J9" s="184">
        <v>9539</v>
      </c>
      <c r="K9" s="183">
        <v>119159</v>
      </c>
      <c r="L9" s="184">
        <v>15769</v>
      </c>
      <c r="M9" s="183">
        <v>140884.5</v>
      </c>
      <c r="N9" s="184">
        <v>18010</v>
      </c>
      <c r="O9" s="185">
        <f>I9+K9+M9</f>
        <v>328201.5</v>
      </c>
      <c r="P9" s="186">
        <f>SUM(J9+L9+N9)</f>
        <v>43318</v>
      </c>
      <c r="Q9" s="190"/>
      <c r="R9" s="191"/>
      <c r="S9" s="183">
        <v>604254.5</v>
      </c>
      <c r="T9" s="192"/>
      <c r="U9" s="189">
        <v>17413626</v>
      </c>
      <c r="V9" s="190">
        <v>2208821</v>
      </c>
      <c r="W9" s="220">
        <f>U9/V9</f>
        <v>7.883674593821772</v>
      </c>
      <c r="X9" s="45"/>
    </row>
    <row r="10" spans="1:24" s="20" customFormat="1" ht="15" customHeight="1">
      <c r="A10" s="58">
        <v>6</v>
      </c>
      <c r="B10" s="63" t="s">
        <v>88</v>
      </c>
      <c r="C10" s="60">
        <v>39808</v>
      </c>
      <c r="D10" s="59" t="s">
        <v>69</v>
      </c>
      <c r="E10" s="59" t="s">
        <v>89</v>
      </c>
      <c r="F10" s="61">
        <v>198</v>
      </c>
      <c r="G10" s="61">
        <v>198</v>
      </c>
      <c r="H10" s="61">
        <v>2</v>
      </c>
      <c r="I10" s="175">
        <v>66094.5</v>
      </c>
      <c r="J10" s="176">
        <v>7818</v>
      </c>
      <c r="K10" s="175">
        <v>115744.5</v>
      </c>
      <c r="L10" s="176">
        <v>13363</v>
      </c>
      <c r="M10" s="175">
        <v>137311</v>
      </c>
      <c r="N10" s="176">
        <v>15768</v>
      </c>
      <c r="O10" s="177">
        <f>I10+K10+M10</f>
        <v>319150</v>
      </c>
      <c r="P10" s="178">
        <f>J10+L10+N10</f>
        <v>36949</v>
      </c>
      <c r="Q10" s="179">
        <f>IF(O10&lt;&gt;0,P10/G10,"")</f>
        <v>186.61111111111111</v>
      </c>
      <c r="R10" s="180">
        <f>IF(O10&lt;&gt;0,O10/P10,"")</f>
        <v>8.6375815312999</v>
      </c>
      <c r="S10" s="175">
        <v>460156</v>
      </c>
      <c r="T10" s="182">
        <f>IF(S10&lt;&gt;0,-(S10-O10)/S10,"")</f>
        <v>-0.3064308625770391</v>
      </c>
      <c r="U10" s="175">
        <v>1228222</v>
      </c>
      <c r="V10" s="176">
        <v>149435</v>
      </c>
      <c r="W10" s="221">
        <f>IF(U10&lt;&gt;0,U10/V10,"")</f>
        <v>8.219105296617258</v>
      </c>
      <c r="X10" s="45"/>
    </row>
    <row r="11" spans="1:24" s="20" customFormat="1" ht="15" customHeight="1">
      <c r="A11" s="58">
        <v>7</v>
      </c>
      <c r="B11" s="63" t="s">
        <v>73</v>
      </c>
      <c r="C11" s="60">
        <v>39738</v>
      </c>
      <c r="D11" s="153" t="s">
        <v>32</v>
      </c>
      <c r="E11" s="59" t="s">
        <v>35</v>
      </c>
      <c r="F11" s="61">
        <v>69</v>
      </c>
      <c r="G11" s="61">
        <v>69</v>
      </c>
      <c r="H11" s="61">
        <v>3</v>
      </c>
      <c r="I11" s="175">
        <v>64658</v>
      </c>
      <c r="J11" s="176">
        <v>5773</v>
      </c>
      <c r="K11" s="175">
        <v>105807</v>
      </c>
      <c r="L11" s="176">
        <v>9406</v>
      </c>
      <c r="M11" s="175">
        <v>86048</v>
      </c>
      <c r="N11" s="176">
        <v>7758</v>
      </c>
      <c r="O11" s="177">
        <f>+I11+K11+M11</f>
        <v>256513</v>
      </c>
      <c r="P11" s="178">
        <f>+J11+L11+N11</f>
        <v>22937</v>
      </c>
      <c r="Q11" s="179">
        <f>IF(O11&lt;&gt;0,P11/G11,"")</f>
        <v>332.42028985507244</v>
      </c>
      <c r="R11" s="180">
        <f>IF(O11&lt;&gt;0,O11/P11,"")</f>
        <v>11.183371844617866</v>
      </c>
      <c r="S11" s="175">
        <v>323960</v>
      </c>
      <c r="T11" s="182">
        <f>IF(S11&lt;&gt;0,-(S11-O11)/S11,"")</f>
        <v>-0.2081954562291641</v>
      </c>
      <c r="U11" s="175">
        <v>1665282</v>
      </c>
      <c r="V11" s="176">
        <v>164454</v>
      </c>
      <c r="W11" s="219">
        <f>U11/V11</f>
        <v>10.126126454814113</v>
      </c>
      <c r="X11" s="45"/>
    </row>
    <row r="12" spans="1:24" s="20" customFormat="1" ht="15" customHeight="1">
      <c r="A12" s="58">
        <v>8</v>
      </c>
      <c r="B12" s="63" t="s">
        <v>98</v>
      </c>
      <c r="C12" s="60">
        <v>39815</v>
      </c>
      <c r="D12" s="153" t="s">
        <v>32</v>
      </c>
      <c r="E12" s="59" t="s">
        <v>23</v>
      </c>
      <c r="F12" s="61">
        <v>62</v>
      </c>
      <c r="G12" s="61">
        <v>62</v>
      </c>
      <c r="H12" s="61">
        <v>1</v>
      </c>
      <c r="I12" s="175">
        <v>48401</v>
      </c>
      <c r="J12" s="176">
        <v>4316</v>
      </c>
      <c r="K12" s="175">
        <v>89186</v>
      </c>
      <c r="L12" s="176">
        <v>7754</v>
      </c>
      <c r="M12" s="175">
        <v>86485</v>
      </c>
      <c r="N12" s="176">
        <v>7524</v>
      </c>
      <c r="O12" s="177">
        <f>+I12+K12+M12</f>
        <v>224072</v>
      </c>
      <c r="P12" s="178">
        <f>+J12+L12+N12</f>
        <v>19594</v>
      </c>
      <c r="Q12" s="179">
        <f>IF(O12&lt;&gt;0,P12/G12,"")</f>
        <v>316.03225806451616</v>
      </c>
      <c r="R12" s="180">
        <f>IF(O12&lt;&gt;0,O12/P12,"")</f>
        <v>11.435745636419313</v>
      </c>
      <c r="S12" s="175"/>
      <c r="T12" s="182">
        <f>IF(S12&lt;&gt;0,-(S12-O12)/S12,"")</f>
      </c>
      <c r="U12" s="175">
        <v>224072</v>
      </c>
      <c r="V12" s="176">
        <v>19594</v>
      </c>
      <c r="W12" s="219">
        <f>U12/V12</f>
        <v>11.435745636419313</v>
      </c>
      <c r="X12" s="45"/>
    </row>
    <row r="13" spans="1:24" s="20" customFormat="1" ht="15" customHeight="1">
      <c r="A13" s="58">
        <v>9</v>
      </c>
      <c r="B13" s="62" t="s">
        <v>91</v>
      </c>
      <c r="C13" s="54">
        <v>39808</v>
      </c>
      <c r="D13" s="55" t="s">
        <v>4</v>
      </c>
      <c r="E13" s="55" t="s">
        <v>92</v>
      </c>
      <c r="F13" s="56">
        <v>34</v>
      </c>
      <c r="G13" s="56">
        <v>34</v>
      </c>
      <c r="H13" s="56">
        <v>2</v>
      </c>
      <c r="I13" s="183">
        <v>35795</v>
      </c>
      <c r="J13" s="184">
        <v>3529</v>
      </c>
      <c r="K13" s="183">
        <v>57482</v>
      </c>
      <c r="L13" s="184">
        <v>5377</v>
      </c>
      <c r="M13" s="183">
        <v>60204</v>
      </c>
      <c r="N13" s="184">
        <v>5759</v>
      </c>
      <c r="O13" s="185">
        <f>+M13+K13+I13</f>
        <v>153481</v>
      </c>
      <c r="P13" s="186">
        <f>+N13+L13+J13</f>
        <v>14665</v>
      </c>
      <c r="Q13" s="184">
        <f>+P13/G13</f>
        <v>431.3235294117647</v>
      </c>
      <c r="R13" s="187">
        <f>+O13/P13</f>
        <v>10.46580293215138</v>
      </c>
      <c r="S13" s="183">
        <v>213473</v>
      </c>
      <c r="T13" s="188">
        <v>0.18</v>
      </c>
      <c r="U13" s="183">
        <v>552090</v>
      </c>
      <c r="V13" s="184">
        <v>56228</v>
      </c>
      <c r="W13" s="218">
        <f>+U13/V13</f>
        <v>9.818773564772</v>
      </c>
      <c r="X13" s="45"/>
    </row>
    <row r="14" spans="1:24" s="20" customFormat="1" ht="15" customHeight="1">
      <c r="A14" s="58">
        <v>10</v>
      </c>
      <c r="B14" s="57" t="s">
        <v>76</v>
      </c>
      <c r="C14" s="54">
        <v>39801</v>
      </c>
      <c r="D14" s="55" t="s">
        <v>37</v>
      </c>
      <c r="E14" s="55" t="s">
        <v>77</v>
      </c>
      <c r="F14" s="56">
        <v>37</v>
      </c>
      <c r="G14" s="56">
        <v>37</v>
      </c>
      <c r="H14" s="56">
        <v>3</v>
      </c>
      <c r="I14" s="183">
        <v>18014</v>
      </c>
      <c r="J14" s="184">
        <v>2270</v>
      </c>
      <c r="K14" s="183">
        <v>30068</v>
      </c>
      <c r="L14" s="184">
        <v>3788</v>
      </c>
      <c r="M14" s="183">
        <v>30159</v>
      </c>
      <c r="N14" s="184">
        <v>3659</v>
      </c>
      <c r="O14" s="177">
        <f aca="true" t="shared" si="0" ref="O14:P16">I14+K14+M14</f>
        <v>78241</v>
      </c>
      <c r="P14" s="178">
        <f t="shared" si="0"/>
        <v>9717</v>
      </c>
      <c r="Q14" s="184">
        <f>P14/G14</f>
        <v>262.6216216216216</v>
      </c>
      <c r="R14" s="187">
        <f>+O14/P14</f>
        <v>8.051970772872286</v>
      </c>
      <c r="S14" s="183">
        <v>96130.5</v>
      </c>
      <c r="T14" s="188">
        <f>-(S14-O14)/S14</f>
        <v>-0.1860959841049407</v>
      </c>
      <c r="U14" s="189">
        <v>578546.5</v>
      </c>
      <c r="V14" s="176">
        <v>70606</v>
      </c>
      <c r="W14" s="220">
        <f>U14/V14</f>
        <v>8.19401325666374</v>
      </c>
      <c r="X14" s="45"/>
    </row>
    <row r="15" spans="1:24" s="20" customFormat="1" ht="15" customHeight="1">
      <c r="A15" s="58">
        <v>11</v>
      </c>
      <c r="B15" s="57" t="s">
        <v>52</v>
      </c>
      <c r="C15" s="54">
        <v>39794</v>
      </c>
      <c r="D15" s="55" t="s">
        <v>37</v>
      </c>
      <c r="E15" s="55" t="s">
        <v>48</v>
      </c>
      <c r="F15" s="56">
        <v>100</v>
      </c>
      <c r="G15" s="56">
        <v>73</v>
      </c>
      <c r="H15" s="56">
        <v>4</v>
      </c>
      <c r="I15" s="183">
        <v>15672.5</v>
      </c>
      <c r="J15" s="184">
        <v>1987</v>
      </c>
      <c r="K15" s="183">
        <v>28479</v>
      </c>
      <c r="L15" s="184">
        <v>3389</v>
      </c>
      <c r="M15" s="183">
        <v>27669</v>
      </c>
      <c r="N15" s="184">
        <v>3359</v>
      </c>
      <c r="O15" s="177">
        <f t="shared" si="0"/>
        <v>71820.5</v>
      </c>
      <c r="P15" s="178">
        <f t="shared" si="0"/>
        <v>8735</v>
      </c>
      <c r="Q15" s="184">
        <f>P15/G15</f>
        <v>119.65753424657534</v>
      </c>
      <c r="R15" s="187">
        <f>+O15/P15</f>
        <v>8.22215226101889</v>
      </c>
      <c r="S15" s="183">
        <v>197167</v>
      </c>
      <c r="T15" s="188">
        <f>-(S15-O15)/S15</f>
        <v>-0.6357377248728235</v>
      </c>
      <c r="U15" s="189">
        <v>2355046</v>
      </c>
      <c r="V15" s="176">
        <v>252664</v>
      </c>
      <c r="W15" s="220">
        <f>U15/V15</f>
        <v>9.320860906183706</v>
      </c>
      <c r="X15" s="45"/>
    </row>
    <row r="16" spans="1:24" s="20" customFormat="1" ht="15" customHeight="1">
      <c r="A16" s="58">
        <v>12</v>
      </c>
      <c r="B16" s="57" t="s">
        <v>99</v>
      </c>
      <c r="C16" s="54">
        <v>39815</v>
      </c>
      <c r="D16" s="55" t="s">
        <v>37</v>
      </c>
      <c r="E16" s="55" t="s">
        <v>100</v>
      </c>
      <c r="F16" s="56">
        <v>37</v>
      </c>
      <c r="G16" s="56">
        <v>37</v>
      </c>
      <c r="H16" s="56">
        <v>1</v>
      </c>
      <c r="I16" s="183">
        <v>14440</v>
      </c>
      <c r="J16" s="184">
        <v>1278</v>
      </c>
      <c r="K16" s="183">
        <v>19862</v>
      </c>
      <c r="L16" s="184">
        <v>1767</v>
      </c>
      <c r="M16" s="183">
        <v>20024</v>
      </c>
      <c r="N16" s="184">
        <v>1813</v>
      </c>
      <c r="O16" s="177">
        <f t="shared" si="0"/>
        <v>54326</v>
      </c>
      <c r="P16" s="178">
        <f t="shared" si="0"/>
        <v>4858</v>
      </c>
      <c r="Q16" s="184">
        <f>P16/G16</f>
        <v>131.2972972972973</v>
      </c>
      <c r="R16" s="187">
        <f>+O16/P16</f>
        <v>11.182791272128448</v>
      </c>
      <c r="S16" s="183">
        <v>6291</v>
      </c>
      <c r="T16" s="188">
        <f>-(S16-O16)/S16</f>
        <v>7.635511047528215</v>
      </c>
      <c r="U16" s="189">
        <v>54326</v>
      </c>
      <c r="V16" s="176">
        <v>4858</v>
      </c>
      <c r="W16" s="220">
        <f>U16/V16</f>
        <v>11.182791272128448</v>
      </c>
      <c r="X16" s="45"/>
    </row>
    <row r="17" spans="1:24" s="20" customFormat="1" ht="15" customHeight="1">
      <c r="A17" s="58">
        <v>13</v>
      </c>
      <c r="B17" s="57" t="s">
        <v>93</v>
      </c>
      <c r="C17" s="54">
        <v>39808</v>
      </c>
      <c r="D17" s="55" t="s">
        <v>30</v>
      </c>
      <c r="E17" s="55" t="s">
        <v>94</v>
      </c>
      <c r="F17" s="56">
        <v>88</v>
      </c>
      <c r="G17" s="56">
        <v>88</v>
      </c>
      <c r="H17" s="56">
        <v>2</v>
      </c>
      <c r="I17" s="183">
        <v>12479.5</v>
      </c>
      <c r="J17" s="184">
        <v>1810</v>
      </c>
      <c r="K17" s="183">
        <v>19850</v>
      </c>
      <c r="L17" s="184">
        <v>2734</v>
      </c>
      <c r="M17" s="183">
        <v>21839.5</v>
      </c>
      <c r="N17" s="184">
        <v>2900</v>
      </c>
      <c r="O17" s="185">
        <f>I17+K17+M17</f>
        <v>54169</v>
      </c>
      <c r="P17" s="186">
        <f>SUM(J17+L17+N17)</f>
        <v>7444</v>
      </c>
      <c r="Q17" s="190"/>
      <c r="R17" s="191"/>
      <c r="S17" s="183">
        <v>78711</v>
      </c>
      <c r="T17" s="192"/>
      <c r="U17" s="189">
        <v>227459.5</v>
      </c>
      <c r="V17" s="190">
        <v>31433</v>
      </c>
      <c r="W17" s="220">
        <f>U17/V17</f>
        <v>7.236328062863869</v>
      </c>
      <c r="X17" s="45"/>
    </row>
    <row r="18" spans="1:24" s="20" customFormat="1" ht="15" customHeight="1">
      <c r="A18" s="58">
        <v>14</v>
      </c>
      <c r="B18" s="57" t="s">
        <v>101</v>
      </c>
      <c r="C18" s="54">
        <v>39449</v>
      </c>
      <c r="D18" s="55" t="s">
        <v>102</v>
      </c>
      <c r="E18" s="55" t="s">
        <v>102</v>
      </c>
      <c r="F18" s="56">
        <v>26</v>
      </c>
      <c r="G18" s="56">
        <v>26</v>
      </c>
      <c r="H18" s="56">
        <v>1</v>
      </c>
      <c r="I18" s="183">
        <v>10477</v>
      </c>
      <c r="J18" s="184">
        <v>993</v>
      </c>
      <c r="K18" s="183">
        <v>15807</v>
      </c>
      <c r="L18" s="184">
        <v>1427</v>
      </c>
      <c r="M18" s="183">
        <v>16835.5</v>
      </c>
      <c r="N18" s="184">
        <v>1521</v>
      </c>
      <c r="O18" s="185">
        <f>I18+K18+M18</f>
        <v>43119.5</v>
      </c>
      <c r="P18" s="186">
        <f>J18+L18+N18</f>
        <v>3941</v>
      </c>
      <c r="Q18" s="190"/>
      <c r="R18" s="191"/>
      <c r="S18" s="183">
        <v>0</v>
      </c>
      <c r="T18" s="192"/>
      <c r="U18" s="189">
        <v>43119.5</v>
      </c>
      <c r="V18" s="190">
        <v>3941</v>
      </c>
      <c r="W18" s="220">
        <f>U18/V18</f>
        <v>10.941258563816291</v>
      </c>
      <c r="X18" s="45"/>
    </row>
    <row r="19" spans="1:24" s="20" customFormat="1" ht="15" customHeight="1">
      <c r="A19" s="58">
        <v>15</v>
      </c>
      <c r="B19" s="63" t="s">
        <v>74</v>
      </c>
      <c r="C19" s="60">
        <v>39801</v>
      </c>
      <c r="D19" s="59" t="s">
        <v>69</v>
      </c>
      <c r="E19" s="59" t="s">
        <v>75</v>
      </c>
      <c r="F19" s="61">
        <v>84</v>
      </c>
      <c r="G19" s="61">
        <v>47</v>
      </c>
      <c r="H19" s="61">
        <v>3</v>
      </c>
      <c r="I19" s="175">
        <v>5188</v>
      </c>
      <c r="J19" s="176">
        <v>703</v>
      </c>
      <c r="K19" s="175">
        <v>8755.5</v>
      </c>
      <c r="L19" s="176">
        <v>1130</v>
      </c>
      <c r="M19" s="175">
        <v>10204</v>
      </c>
      <c r="N19" s="176">
        <v>1332</v>
      </c>
      <c r="O19" s="177">
        <f>I19+K19+M19</f>
        <v>24147.5</v>
      </c>
      <c r="P19" s="178">
        <f>J19+L19+N19</f>
        <v>3165</v>
      </c>
      <c r="Q19" s="179">
        <f>IF(O19&lt;&gt;0,P19/G19,"")</f>
        <v>67.34042553191489</v>
      </c>
      <c r="R19" s="180">
        <f>IF(O19&lt;&gt;0,O19/P19,"")</f>
        <v>7.6295418641390205</v>
      </c>
      <c r="S19" s="175">
        <v>76006.5</v>
      </c>
      <c r="T19" s="182">
        <f>IF(S19&lt;&gt;0,-(S19-O19)/S19,"")</f>
        <v>-0.6822969088170091</v>
      </c>
      <c r="U19" s="181">
        <v>538569.5</v>
      </c>
      <c r="V19" s="190">
        <v>60462</v>
      </c>
      <c r="W19" s="221">
        <f>IF(U19&lt;&gt;0,U19/V19,"")</f>
        <v>8.907570043994575</v>
      </c>
      <c r="X19" s="45"/>
    </row>
    <row r="20" spans="1:24" s="20" customFormat="1" ht="15" customHeight="1">
      <c r="A20" s="58">
        <v>16</v>
      </c>
      <c r="B20" s="63" t="s">
        <v>103</v>
      </c>
      <c r="C20" s="60">
        <v>39815</v>
      </c>
      <c r="D20" s="59" t="s">
        <v>69</v>
      </c>
      <c r="E20" s="59" t="s">
        <v>104</v>
      </c>
      <c r="F20" s="61">
        <v>16</v>
      </c>
      <c r="G20" s="61">
        <v>16</v>
      </c>
      <c r="H20" s="61">
        <v>1</v>
      </c>
      <c r="I20" s="175">
        <v>4324</v>
      </c>
      <c r="J20" s="176">
        <v>400</v>
      </c>
      <c r="K20" s="175">
        <v>9274</v>
      </c>
      <c r="L20" s="176">
        <v>810</v>
      </c>
      <c r="M20" s="175">
        <v>8847</v>
      </c>
      <c r="N20" s="176">
        <v>756</v>
      </c>
      <c r="O20" s="177">
        <f>I20+K20+M20</f>
        <v>22445</v>
      </c>
      <c r="P20" s="178">
        <f>J20+L20+N20</f>
        <v>1966</v>
      </c>
      <c r="Q20" s="179">
        <f>IF(O20&lt;&gt;0,P20/G20,"")</f>
        <v>122.875</v>
      </c>
      <c r="R20" s="180">
        <f>IF(O20&lt;&gt;0,O20/P20,"")</f>
        <v>11.416581892166835</v>
      </c>
      <c r="S20" s="175"/>
      <c r="T20" s="182">
        <f>IF(S20&lt;&gt;0,-(S20-O20)/S20,"")</f>
      </c>
      <c r="U20" s="175">
        <v>22445</v>
      </c>
      <c r="V20" s="176">
        <v>1966</v>
      </c>
      <c r="W20" s="221">
        <f>IF(U20&lt;&gt;0,U20/V20,"")</f>
        <v>11.416581892166835</v>
      </c>
      <c r="X20" s="45"/>
    </row>
    <row r="21" spans="1:24" s="20" customFormat="1" ht="15" customHeight="1">
      <c r="A21" s="58">
        <v>17</v>
      </c>
      <c r="B21" s="62" t="s">
        <v>0</v>
      </c>
      <c r="C21" s="54">
        <v>39773</v>
      </c>
      <c r="D21" s="55" t="s">
        <v>4</v>
      </c>
      <c r="E21" s="55" t="s">
        <v>95</v>
      </c>
      <c r="F21" s="56">
        <v>204</v>
      </c>
      <c r="G21" s="56">
        <v>27</v>
      </c>
      <c r="H21" s="56">
        <v>7</v>
      </c>
      <c r="I21" s="183">
        <v>4270</v>
      </c>
      <c r="J21" s="184">
        <v>739</v>
      </c>
      <c r="K21" s="183">
        <v>8266</v>
      </c>
      <c r="L21" s="184">
        <v>1349</v>
      </c>
      <c r="M21" s="183">
        <v>8050</v>
      </c>
      <c r="N21" s="184">
        <v>1269</v>
      </c>
      <c r="O21" s="185">
        <f>+M21+K21+I21</f>
        <v>20586</v>
      </c>
      <c r="P21" s="186">
        <f>+N21+L21+J21</f>
        <v>3357</v>
      </c>
      <c r="Q21" s="184">
        <f>+P21/G21</f>
        <v>124.33333333333333</v>
      </c>
      <c r="R21" s="187">
        <f>+O21/P21</f>
        <v>6.132260947274352</v>
      </c>
      <c r="S21" s="183">
        <v>34832</v>
      </c>
      <c r="T21" s="188">
        <v>0.18</v>
      </c>
      <c r="U21" s="183">
        <v>11386606</v>
      </c>
      <c r="V21" s="184">
        <v>1404890</v>
      </c>
      <c r="W21" s="218">
        <f>+U21/V21</f>
        <v>8.104980461103716</v>
      </c>
      <c r="X21" s="45"/>
    </row>
    <row r="22" spans="1:24" s="20" customFormat="1" ht="15" customHeight="1">
      <c r="A22" s="58">
        <v>18</v>
      </c>
      <c r="B22" s="62" t="s">
        <v>1</v>
      </c>
      <c r="C22" s="54">
        <v>39780</v>
      </c>
      <c r="D22" s="55" t="s">
        <v>4</v>
      </c>
      <c r="E22" s="55" t="s">
        <v>15</v>
      </c>
      <c r="F22" s="56">
        <v>121</v>
      </c>
      <c r="G22" s="56">
        <v>34</v>
      </c>
      <c r="H22" s="56">
        <v>6</v>
      </c>
      <c r="I22" s="183">
        <v>3145</v>
      </c>
      <c r="J22" s="184">
        <v>516</v>
      </c>
      <c r="K22" s="183">
        <v>6815</v>
      </c>
      <c r="L22" s="184">
        <v>1097</v>
      </c>
      <c r="M22" s="183">
        <v>7053</v>
      </c>
      <c r="N22" s="184">
        <v>1134</v>
      </c>
      <c r="O22" s="185">
        <f>+M22+K22+I22</f>
        <v>17013</v>
      </c>
      <c r="P22" s="186">
        <f>+N22+L22+J22</f>
        <v>2747</v>
      </c>
      <c r="Q22" s="184">
        <f>+P22/G22</f>
        <v>80.79411764705883</v>
      </c>
      <c r="R22" s="187">
        <f>+O22/P22</f>
        <v>6.193301783764106</v>
      </c>
      <c r="S22" s="183">
        <v>26653</v>
      </c>
      <c r="T22" s="188">
        <v>0</v>
      </c>
      <c r="U22" s="183">
        <v>3372451</v>
      </c>
      <c r="V22" s="184">
        <v>388566</v>
      </c>
      <c r="W22" s="218">
        <f>+U22/V22</f>
        <v>8.679223092087316</v>
      </c>
      <c r="X22" s="45"/>
    </row>
    <row r="23" spans="1:24" s="20" customFormat="1" ht="15" customHeight="1">
      <c r="A23" s="58">
        <v>19</v>
      </c>
      <c r="B23" s="57" t="s">
        <v>53</v>
      </c>
      <c r="C23" s="54">
        <v>39766</v>
      </c>
      <c r="D23" s="55" t="s">
        <v>30</v>
      </c>
      <c r="E23" s="55" t="s">
        <v>54</v>
      </c>
      <c r="F23" s="56">
        <v>5</v>
      </c>
      <c r="G23" s="56">
        <v>5</v>
      </c>
      <c r="H23" s="56">
        <v>8</v>
      </c>
      <c r="I23" s="183">
        <v>4203</v>
      </c>
      <c r="J23" s="184">
        <v>513</v>
      </c>
      <c r="K23" s="183">
        <v>2145.5</v>
      </c>
      <c r="L23" s="184">
        <v>311</v>
      </c>
      <c r="M23" s="183">
        <v>3156</v>
      </c>
      <c r="N23" s="184">
        <v>436</v>
      </c>
      <c r="O23" s="185">
        <f>SUM(I23+K23+M23)</f>
        <v>9504.5</v>
      </c>
      <c r="P23" s="186">
        <f>SUM(J23+L23+N23)</f>
        <v>1260</v>
      </c>
      <c r="Q23" s="190"/>
      <c r="R23" s="191"/>
      <c r="S23" s="183">
        <v>4084</v>
      </c>
      <c r="T23" s="192"/>
      <c r="U23" s="183">
        <v>225836.5</v>
      </c>
      <c r="V23" s="184">
        <v>44693</v>
      </c>
      <c r="W23" s="220">
        <f>U23/V23</f>
        <v>5.053062000760746</v>
      </c>
      <c r="X23" s="45"/>
    </row>
    <row r="24" spans="1:24" s="20" customFormat="1" ht="15" customHeight="1">
      <c r="A24" s="58">
        <v>20</v>
      </c>
      <c r="B24" s="57" t="s">
        <v>45</v>
      </c>
      <c r="C24" s="54">
        <v>39766</v>
      </c>
      <c r="D24" s="55" t="s">
        <v>37</v>
      </c>
      <c r="E24" s="55" t="s">
        <v>46</v>
      </c>
      <c r="F24" s="56">
        <v>20</v>
      </c>
      <c r="G24" s="56">
        <v>13</v>
      </c>
      <c r="H24" s="56">
        <v>8</v>
      </c>
      <c r="I24" s="183">
        <v>1202</v>
      </c>
      <c r="J24" s="184">
        <v>200</v>
      </c>
      <c r="K24" s="183">
        <v>2111</v>
      </c>
      <c r="L24" s="184">
        <v>347</v>
      </c>
      <c r="M24" s="183">
        <v>2586</v>
      </c>
      <c r="N24" s="184">
        <v>391</v>
      </c>
      <c r="O24" s="177">
        <f aca="true" t="shared" si="1" ref="O24:P28">I24+K24+M24</f>
        <v>5899</v>
      </c>
      <c r="P24" s="178">
        <f t="shared" si="1"/>
        <v>938</v>
      </c>
      <c r="Q24" s="184">
        <f>P24/G24</f>
        <v>72.15384615384616</v>
      </c>
      <c r="R24" s="187">
        <f>+O24/P24</f>
        <v>6.288912579957356</v>
      </c>
      <c r="S24" s="183">
        <v>6291</v>
      </c>
      <c r="T24" s="188">
        <f>-(S24-O24)/S24</f>
        <v>-0.06231123827690351</v>
      </c>
      <c r="U24" s="189">
        <v>223530</v>
      </c>
      <c r="V24" s="176">
        <v>29119</v>
      </c>
      <c r="W24" s="220">
        <f>U24/V24</f>
        <v>7.676431196126241</v>
      </c>
      <c r="X24" s="45"/>
    </row>
    <row r="25" spans="1:24" s="20" customFormat="1" ht="15" customHeight="1">
      <c r="A25" s="58">
        <v>21</v>
      </c>
      <c r="B25" s="57" t="s">
        <v>39</v>
      </c>
      <c r="C25" s="54">
        <v>39772</v>
      </c>
      <c r="D25" s="55" t="s">
        <v>37</v>
      </c>
      <c r="E25" s="55" t="s">
        <v>40</v>
      </c>
      <c r="F25" s="56">
        <v>195</v>
      </c>
      <c r="G25" s="56">
        <v>8</v>
      </c>
      <c r="H25" s="56">
        <v>7</v>
      </c>
      <c r="I25" s="183">
        <v>1109</v>
      </c>
      <c r="J25" s="184">
        <v>318</v>
      </c>
      <c r="K25" s="183">
        <v>1634</v>
      </c>
      <c r="L25" s="184">
        <v>405</v>
      </c>
      <c r="M25" s="183">
        <v>1656.5</v>
      </c>
      <c r="N25" s="184">
        <v>394</v>
      </c>
      <c r="O25" s="177">
        <f t="shared" si="1"/>
        <v>4399.5</v>
      </c>
      <c r="P25" s="178">
        <f t="shared" si="1"/>
        <v>1117</v>
      </c>
      <c r="Q25" s="184">
        <f>P25/G25</f>
        <v>139.625</v>
      </c>
      <c r="R25" s="187">
        <f>+O25/P25</f>
        <v>3.938675022381379</v>
      </c>
      <c r="S25" s="183">
        <v>3834</v>
      </c>
      <c r="T25" s="188">
        <f>-(S25-O25)/S25</f>
        <v>0.1474960876369327</v>
      </c>
      <c r="U25" s="189">
        <v>1856369.5</v>
      </c>
      <c r="V25" s="176">
        <v>257141</v>
      </c>
      <c r="W25" s="220">
        <f>U25/V25</f>
        <v>7.219266861371777</v>
      </c>
      <c r="X25" s="45"/>
    </row>
    <row r="26" spans="1:24" s="20" customFormat="1" ht="15" customHeight="1">
      <c r="A26" s="58">
        <v>22</v>
      </c>
      <c r="B26" s="63" t="s">
        <v>68</v>
      </c>
      <c r="C26" s="60">
        <v>39745</v>
      </c>
      <c r="D26" s="59" t="s">
        <v>69</v>
      </c>
      <c r="E26" s="59" t="s">
        <v>70</v>
      </c>
      <c r="F26" s="61">
        <v>104</v>
      </c>
      <c r="G26" s="61">
        <v>6</v>
      </c>
      <c r="H26" s="61">
        <v>11</v>
      </c>
      <c r="I26" s="175">
        <v>594</v>
      </c>
      <c r="J26" s="176">
        <v>142</v>
      </c>
      <c r="K26" s="175">
        <v>1387</v>
      </c>
      <c r="L26" s="176">
        <v>328</v>
      </c>
      <c r="M26" s="175">
        <v>1354</v>
      </c>
      <c r="N26" s="176">
        <v>326</v>
      </c>
      <c r="O26" s="177">
        <f t="shared" si="1"/>
        <v>3335</v>
      </c>
      <c r="P26" s="178">
        <f t="shared" si="1"/>
        <v>796</v>
      </c>
      <c r="Q26" s="179">
        <f>IF(O26&lt;&gt;0,P26/G26,"")</f>
        <v>132.66666666666666</v>
      </c>
      <c r="R26" s="180">
        <f>IF(O26&lt;&gt;0,O26/P26,"")</f>
        <v>4.189698492462312</v>
      </c>
      <c r="S26" s="175">
        <v>4009</v>
      </c>
      <c r="T26" s="182">
        <f>IF(S26&lt;&gt;0,-(S26-O26)/S26,"")</f>
        <v>-0.16812172611623846</v>
      </c>
      <c r="U26" s="181">
        <v>2747761</v>
      </c>
      <c r="V26" s="190">
        <v>366020</v>
      </c>
      <c r="W26" s="221">
        <f>IF(U26&lt;&gt;0,U26/V26,"")</f>
        <v>7.507133489973225</v>
      </c>
      <c r="X26" s="45"/>
    </row>
    <row r="27" spans="1:24" s="20" customFormat="1" ht="15" customHeight="1">
      <c r="A27" s="58">
        <v>23</v>
      </c>
      <c r="B27" s="57" t="s">
        <v>36</v>
      </c>
      <c r="C27" s="54">
        <v>39780</v>
      </c>
      <c r="D27" s="55" t="s">
        <v>37</v>
      </c>
      <c r="E27" s="55" t="s">
        <v>38</v>
      </c>
      <c r="F27" s="56">
        <v>61</v>
      </c>
      <c r="G27" s="56">
        <v>8</v>
      </c>
      <c r="H27" s="56">
        <v>6</v>
      </c>
      <c r="I27" s="183">
        <v>628</v>
      </c>
      <c r="J27" s="184">
        <v>124</v>
      </c>
      <c r="K27" s="183">
        <v>1088</v>
      </c>
      <c r="L27" s="184">
        <v>200</v>
      </c>
      <c r="M27" s="183">
        <v>1034</v>
      </c>
      <c r="N27" s="184">
        <v>185</v>
      </c>
      <c r="O27" s="177">
        <f t="shared" si="1"/>
        <v>2750</v>
      </c>
      <c r="P27" s="178">
        <f t="shared" si="1"/>
        <v>509</v>
      </c>
      <c r="Q27" s="184">
        <f>P27/G27</f>
        <v>63.625</v>
      </c>
      <c r="R27" s="187">
        <f>+O27/P27</f>
        <v>5.402750491159136</v>
      </c>
      <c r="S27" s="183">
        <v>1021.5</v>
      </c>
      <c r="T27" s="188">
        <f>-(S27-O27)/S27</f>
        <v>1.692119432207538</v>
      </c>
      <c r="U27" s="189">
        <v>934420</v>
      </c>
      <c r="V27" s="176">
        <v>91074</v>
      </c>
      <c r="W27" s="220">
        <f aca="true" t="shared" si="2" ref="W27:W36">U27/V27</f>
        <v>10.26000834486242</v>
      </c>
      <c r="X27" s="45"/>
    </row>
    <row r="28" spans="1:24" s="20" customFormat="1" ht="15" customHeight="1">
      <c r="A28" s="58">
        <v>24</v>
      </c>
      <c r="B28" s="57" t="s">
        <v>47</v>
      </c>
      <c r="C28" s="54">
        <v>39759</v>
      </c>
      <c r="D28" s="55" t="s">
        <v>37</v>
      </c>
      <c r="E28" s="55" t="s">
        <v>58</v>
      </c>
      <c r="F28" s="56">
        <v>93</v>
      </c>
      <c r="G28" s="56">
        <v>4</v>
      </c>
      <c r="H28" s="56">
        <v>9</v>
      </c>
      <c r="I28" s="183">
        <v>906</v>
      </c>
      <c r="J28" s="184">
        <v>219</v>
      </c>
      <c r="K28" s="183">
        <v>877</v>
      </c>
      <c r="L28" s="184">
        <v>213</v>
      </c>
      <c r="M28" s="183">
        <v>878</v>
      </c>
      <c r="N28" s="184">
        <v>213</v>
      </c>
      <c r="O28" s="177">
        <f t="shared" si="1"/>
        <v>2661</v>
      </c>
      <c r="P28" s="178">
        <f t="shared" si="1"/>
        <v>645</v>
      </c>
      <c r="Q28" s="184">
        <f>P28/G28</f>
        <v>161.25</v>
      </c>
      <c r="R28" s="187">
        <f>+O28/P28</f>
        <v>4.125581395348838</v>
      </c>
      <c r="S28" s="183">
        <v>786</v>
      </c>
      <c r="T28" s="188">
        <f>-(S28-O28)/S28</f>
        <v>2.385496183206107</v>
      </c>
      <c r="U28" s="189">
        <v>430049</v>
      </c>
      <c r="V28" s="176">
        <v>59506</v>
      </c>
      <c r="W28" s="220">
        <f t="shared" si="2"/>
        <v>7.226985514065809</v>
      </c>
      <c r="X28" s="45"/>
    </row>
    <row r="29" spans="1:24" s="20" customFormat="1" ht="15" customHeight="1">
      <c r="A29" s="58">
        <v>25</v>
      </c>
      <c r="B29" s="66" t="s">
        <v>78</v>
      </c>
      <c r="C29" s="60">
        <v>39801</v>
      </c>
      <c r="D29" s="64" t="s">
        <v>62</v>
      </c>
      <c r="E29" s="64" t="s">
        <v>79</v>
      </c>
      <c r="F29" s="65">
        <v>19</v>
      </c>
      <c r="G29" s="65">
        <v>9</v>
      </c>
      <c r="H29" s="65">
        <v>3</v>
      </c>
      <c r="I29" s="175">
        <v>430</v>
      </c>
      <c r="J29" s="176">
        <v>72</v>
      </c>
      <c r="K29" s="175">
        <v>1082</v>
      </c>
      <c r="L29" s="176">
        <v>138</v>
      </c>
      <c r="M29" s="175">
        <v>718</v>
      </c>
      <c r="N29" s="176">
        <v>83</v>
      </c>
      <c r="O29" s="177">
        <f>+I29+K29+M29</f>
        <v>2230</v>
      </c>
      <c r="P29" s="178">
        <f>+J29+L29+N29</f>
        <v>293</v>
      </c>
      <c r="Q29" s="184">
        <f>+P29/G29</f>
        <v>32.55555555555556</v>
      </c>
      <c r="R29" s="187">
        <f>+O29/P29</f>
        <v>7.610921501706485</v>
      </c>
      <c r="S29" s="175">
        <v>12272</v>
      </c>
      <c r="T29" s="188">
        <f>(+S29-O29)/S29</f>
        <v>0.8182855280312907</v>
      </c>
      <c r="U29" s="175">
        <v>133982</v>
      </c>
      <c r="V29" s="176">
        <v>12198</v>
      </c>
      <c r="W29" s="219">
        <f t="shared" si="2"/>
        <v>10.983931792097065</v>
      </c>
      <c r="X29" s="45"/>
    </row>
    <row r="30" spans="1:24" s="20" customFormat="1" ht="15" customHeight="1">
      <c r="A30" s="58">
        <v>26</v>
      </c>
      <c r="B30" s="57" t="s">
        <v>59</v>
      </c>
      <c r="C30" s="54">
        <v>39766</v>
      </c>
      <c r="D30" s="55" t="s">
        <v>56</v>
      </c>
      <c r="E30" s="55" t="s">
        <v>60</v>
      </c>
      <c r="F30" s="56">
        <v>17</v>
      </c>
      <c r="G30" s="56">
        <v>2</v>
      </c>
      <c r="H30" s="56">
        <v>7</v>
      </c>
      <c r="I30" s="193">
        <v>416</v>
      </c>
      <c r="J30" s="194">
        <v>64</v>
      </c>
      <c r="K30" s="193">
        <v>633</v>
      </c>
      <c r="L30" s="194">
        <v>97</v>
      </c>
      <c r="M30" s="193">
        <v>840</v>
      </c>
      <c r="N30" s="194">
        <v>124</v>
      </c>
      <c r="O30" s="195">
        <f>SUM(I30+K30+M30)</f>
        <v>1889</v>
      </c>
      <c r="P30" s="196">
        <f>SUM(J30+L30+N30)</f>
        <v>285</v>
      </c>
      <c r="Q30" s="194">
        <f>P30/G30</f>
        <v>142.5</v>
      </c>
      <c r="R30" s="197">
        <f>O30/P30</f>
        <v>6.628070175438596</v>
      </c>
      <c r="S30" s="198">
        <v>1600</v>
      </c>
      <c r="T30" s="199">
        <f>(O30-S30)/S30</f>
        <v>0.180625</v>
      </c>
      <c r="U30" s="198">
        <v>70271</v>
      </c>
      <c r="V30" s="200">
        <v>9426</v>
      </c>
      <c r="W30" s="219">
        <f t="shared" si="2"/>
        <v>7.455018035221727</v>
      </c>
      <c r="X30" s="45"/>
    </row>
    <row r="31" spans="1:24" s="20" customFormat="1" ht="15" customHeight="1">
      <c r="A31" s="58">
        <v>27</v>
      </c>
      <c r="B31" s="63" t="s">
        <v>34</v>
      </c>
      <c r="C31" s="60">
        <v>39750</v>
      </c>
      <c r="D31" s="153" t="s">
        <v>32</v>
      </c>
      <c r="E31" s="59" t="s">
        <v>80</v>
      </c>
      <c r="F31" s="61">
        <v>198</v>
      </c>
      <c r="G31" s="61">
        <v>5</v>
      </c>
      <c r="H31" s="61">
        <v>11</v>
      </c>
      <c r="I31" s="175">
        <v>359</v>
      </c>
      <c r="J31" s="176">
        <v>51</v>
      </c>
      <c r="K31" s="175">
        <v>686</v>
      </c>
      <c r="L31" s="176">
        <v>75</v>
      </c>
      <c r="M31" s="175">
        <v>588</v>
      </c>
      <c r="N31" s="176">
        <v>81</v>
      </c>
      <c r="O31" s="177">
        <f>+I31+K31+M31</f>
        <v>1633</v>
      </c>
      <c r="P31" s="178">
        <f>+J31+L31+N31</f>
        <v>207</v>
      </c>
      <c r="Q31" s="179">
        <f>IF(O31&lt;&gt;0,P31/G31,"")</f>
        <v>41.4</v>
      </c>
      <c r="R31" s="180">
        <f>IF(O31&lt;&gt;0,O31/P31,"")</f>
        <v>7.888888888888889</v>
      </c>
      <c r="S31" s="175">
        <v>4067</v>
      </c>
      <c r="T31" s="182">
        <f>IF(S31&lt;&gt;0,-(S31-O31)/S31,"")</f>
        <v>-0.5984755347922301</v>
      </c>
      <c r="U31" s="175">
        <v>8500168</v>
      </c>
      <c r="V31" s="176">
        <v>1098894</v>
      </c>
      <c r="W31" s="219">
        <f t="shared" si="2"/>
        <v>7.735202849410407</v>
      </c>
      <c r="X31" s="45"/>
    </row>
    <row r="32" spans="1:24" s="20" customFormat="1" ht="15" customHeight="1">
      <c r="A32" s="58">
        <v>28</v>
      </c>
      <c r="B32" s="57" t="s">
        <v>41</v>
      </c>
      <c r="C32" s="54">
        <v>39738</v>
      </c>
      <c r="D32" s="55" t="s">
        <v>37</v>
      </c>
      <c r="E32" s="55" t="s">
        <v>42</v>
      </c>
      <c r="F32" s="56">
        <v>67</v>
      </c>
      <c r="G32" s="56">
        <v>6</v>
      </c>
      <c r="H32" s="56">
        <v>12</v>
      </c>
      <c r="I32" s="183">
        <v>302</v>
      </c>
      <c r="J32" s="184">
        <v>67</v>
      </c>
      <c r="K32" s="183">
        <v>491</v>
      </c>
      <c r="L32" s="184">
        <v>95</v>
      </c>
      <c r="M32" s="183">
        <v>604</v>
      </c>
      <c r="N32" s="184">
        <v>113</v>
      </c>
      <c r="O32" s="177">
        <f>I32+K32+M32</f>
        <v>1397</v>
      </c>
      <c r="P32" s="178">
        <f>J32+L32+N32</f>
        <v>275</v>
      </c>
      <c r="Q32" s="184">
        <f>P32/G32</f>
        <v>45.833333333333336</v>
      </c>
      <c r="R32" s="187">
        <f>+O32/P32</f>
        <v>5.08</v>
      </c>
      <c r="S32" s="183">
        <v>2122</v>
      </c>
      <c r="T32" s="188">
        <f>-(S32-O32)/S32</f>
        <v>-0.3416588124410933</v>
      </c>
      <c r="U32" s="189">
        <v>526926.5</v>
      </c>
      <c r="V32" s="176">
        <v>71900</v>
      </c>
      <c r="W32" s="220">
        <f t="shared" si="2"/>
        <v>7.328602225312935</v>
      </c>
      <c r="X32" s="45"/>
    </row>
    <row r="33" spans="1:24" s="20" customFormat="1" ht="15" customHeight="1">
      <c r="A33" s="58">
        <v>29</v>
      </c>
      <c r="B33" s="57" t="s">
        <v>55</v>
      </c>
      <c r="C33" s="54">
        <v>39766</v>
      </c>
      <c r="D33" s="55" t="s">
        <v>56</v>
      </c>
      <c r="E33" s="55" t="s">
        <v>57</v>
      </c>
      <c r="F33" s="56">
        <v>50</v>
      </c>
      <c r="G33" s="56">
        <v>6</v>
      </c>
      <c r="H33" s="56">
        <v>7</v>
      </c>
      <c r="I33" s="193">
        <v>448</v>
      </c>
      <c r="J33" s="194">
        <v>86</v>
      </c>
      <c r="K33" s="193">
        <v>464</v>
      </c>
      <c r="L33" s="194">
        <v>90</v>
      </c>
      <c r="M33" s="193">
        <v>467</v>
      </c>
      <c r="N33" s="194">
        <v>91</v>
      </c>
      <c r="O33" s="195">
        <f>SUM(I33+K33+M33)</f>
        <v>1379</v>
      </c>
      <c r="P33" s="196">
        <f>SUM(J33+L33+N33)</f>
        <v>267</v>
      </c>
      <c r="Q33" s="194">
        <f>P33/G33</f>
        <v>44.5</v>
      </c>
      <c r="R33" s="197">
        <f>O33/P33</f>
        <v>5.164794007490637</v>
      </c>
      <c r="S33" s="198">
        <v>3994</v>
      </c>
      <c r="T33" s="199">
        <f>(O33-S33)/S33</f>
        <v>-0.6547320981472209</v>
      </c>
      <c r="U33" s="198">
        <v>206133</v>
      </c>
      <c r="V33" s="200">
        <v>28558</v>
      </c>
      <c r="W33" s="219">
        <f t="shared" si="2"/>
        <v>7.218047482316689</v>
      </c>
      <c r="X33" s="45"/>
    </row>
    <row r="34" spans="1:24" s="20" customFormat="1" ht="15" customHeight="1">
      <c r="A34" s="58">
        <v>30</v>
      </c>
      <c r="B34" s="169" t="s">
        <v>43</v>
      </c>
      <c r="C34" s="163">
        <v>39780</v>
      </c>
      <c r="D34" s="162" t="s">
        <v>37</v>
      </c>
      <c r="E34" s="162" t="s">
        <v>44</v>
      </c>
      <c r="F34" s="164">
        <v>6</v>
      </c>
      <c r="G34" s="164">
        <v>2</v>
      </c>
      <c r="H34" s="164">
        <v>6</v>
      </c>
      <c r="I34" s="201">
        <v>258</v>
      </c>
      <c r="J34" s="202">
        <v>60</v>
      </c>
      <c r="K34" s="201">
        <v>209</v>
      </c>
      <c r="L34" s="202">
        <v>44</v>
      </c>
      <c r="M34" s="201">
        <v>237</v>
      </c>
      <c r="N34" s="202">
        <v>55</v>
      </c>
      <c r="O34" s="203">
        <f>I34+K34+M34</f>
        <v>704</v>
      </c>
      <c r="P34" s="204">
        <f>J34+L34+N34</f>
        <v>159</v>
      </c>
      <c r="Q34" s="202">
        <f>P34/G34</f>
        <v>79.5</v>
      </c>
      <c r="R34" s="205">
        <f>+O34/P34</f>
        <v>4.427672955974843</v>
      </c>
      <c r="S34" s="201">
        <v>217</v>
      </c>
      <c r="T34" s="206">
        <f>-(S34-O34)/S34</f>
        <v>2.2442396313364057</v>
      </c>
      <c r="U34" s="207">
        <v>38114</v>
      </c>
      <c r="V34" s="208">
        <v>4017</v>
      </c>
      <c r="W34" s="222">
        <f t="shared" si="2"/>
        <v>9.488175255165546</v>
      </c>
      <c r="X34" s="45"/>
    </row>
    <row r="35" spans="1:24" s="20" customFormat="1" ht="15" customHeight="1">
      <c r="A35" s="58">
        <v>31</v>
      </c>
      <c r="B35" s="66" t="s">
        <v>61</v>
      </c>
      <c r="C35" s="60">
        <v>39745</v>
      </c>
      <c r="D35" s="64" t="s">
        <v>62</v>
      </c>
      <c r="E35" s="64" t="s">
        <v>63</v>
      </c>
      <c r="F35" s="65">
        <v>72</v>
      </c>
      <c r="G35" s="65">
        <v>3</v>
      </c>
      <c r="H35" s="65">
        <v>11</v>
      </c>
      <c r="I35" s="175">
        <v>150</v>
      </c>
      <c r="J35" s="176">
        <v>25</v>
      </c>
      <c r="K35" s="175">
        <v>310</v>
      </c>
      <c r="L35" s="176">
        <v>46</v>
      </c>
      <c r="M35" s="175">
        <v>238</v>
      </c>
      <c r="N35" s="176">
        <v>33</v>
      </c>
      <c r="O35" s="177">
        <f>+I35+K35+M35</f>
        <v>698</v>
      </c>
      <c r="P35" s="178">
        <f>+J35+L35+N35</f>
        <v>104</v>
      </c>
      <c r="Q35" s="184">
        <f>+P35/G35</f>
        <v>34.666666666666664</v>
      </c>
      <c r="R35" s="187">
        <f>+O35/P35</f>
        <v>6.711538461538462</v>
      </c>
      <c r="S35" s="175">
        <v>2122</v>
      </c>
      <c r="T35" s="188">
        <f>(+S35-O35)/S35</f>
        <v>0.6710650329877474</v>
      </c>
      <c r="U35" s="175">
        <v>1283906</v>
      </c>
      <c r="V35" s="176">
        <v>145208</v>
      </c>
      <c r="W35" s="219">
        <f t="shared" si="2"/>
        <v>8.841840669935541</v>
      </c>
      <c r="X35" s="45"/>
    </row>
    <row r="36" spans="1:24" s="20" customFormat="1" ht="15" customHeight="1">
      <c r="A36" s="58">
        <v>32</v>
      </c>
      <c r="B36" s="63" t="s">
        <v>105</v>
      </c>
      <c r="C36" s="60">
        <v>39745</v>
      </c>
      <c r="D36" s="153" t="s">
        <v>32</v>
      </c>
      <c r="E36" s="59" t="s">
        <v>23</v>
      </c>
      <c r="F36" s="61">
        <v>202</v>
      </c>
      <c r="G36" s="61">
        <v>1</v>
      </c>
      <c r="H36" s="61">
        <v>10</v>
      </c>
      <c r="I36" s="175">
        <v>186</v>
      </c>
      <c r="J36" s="176">
        <v>47</v>
      </c>
      <c r="K36" s="175">
        <v>258</v>
      </c>
      <c r="L36" s="176">
        <v>64</v>
      </c>
      <c r="M36" s="175">
        <v>221</v>
      </c>
      <c r="N36" s="176">
        <v>55</v>
      </c>
      <c r="O36" s="177">
        <f>+I36+K36+M36</f>
        <v>665</v>
      </c>
      <c r="P36" s="178">
        <f>+J36+L36+N36</f>
        <v>166</v>
      </c>
      <c r="Q36" s="179">
        <f>IF(O36&lt;&gt;0,P36/G36,"")</f>
        <v>166</v>
      </c>
      <c r="R36" s="180">
        <f>IF(O36&lt;&gt;0,O36/P36,"")</f>
        <v>4.006024096385542</v>
      </c>
      <c r="S36" s="175"/>
      <c r="T36" s="182">
        <f>IF(S36&lt;&gt;0,-(S36-O36)/S36,"")</f>
      </c>
      <c r="U36" s="175">
        <v>3889398</v>
      </c>
      <c r="V36" s="176">
        <v>499132</v>
      </c>
      <c r="W36" s="219">
        <f t="shared" si="2"/>
        <v>7.792323473550083</v>
      </c>
      <c r="X36" s="45"/>
    </row>
    <row r="37" spans="1:24" s="20" customFormat="1" ht="15" customHeight="1">
      <c r="A37" s="58">
        <v>33</v>
      </c>
      <c r="B37" s="62" t="s">
        <v>83</v>
      </c>
      <c r="C37" s="54">
        <v>39745</v>
      </c>
      <c r="D37" s="55" t="s">
        <v>4</v>
      </c>
      <c r="E37" s="55" t="s">
        <v>84</v>
      </c>
      <c r="F37" s="56">
        <v>57</v>
      </c>
      <c r="G37" s="56">
        <v>1</v>
      </c>
      <c r="H37" s="56">
        <v>11</v>
      </c>
      <c r="I37" s="183">
        <v>118</v>
      </c>
      <c r="J37" s="184">
        <v>23</v>
      </c>
      <c r="K37" s="183">
        <v>238</v>
      </c>
      <c r="L37" s="184">
        <v>47</v>
      </c>
      <c r="M37" s="183">
        <v>158</v>
      </c>
      <c r="N37" s="184">
        <v>31</v>
      </c>
      <c r="O37" s="185">
        <f>+M37+K37+I37</f>
        <v>514</v>
      </c>
      <c r="P37" s="186">
        <f>+N37+L37+J37</f>
        <v>101</v>
      </c>
      <c r="Q37" s="184">
        <f>+P37/G37</f>
        <v>101</v>
      </c>
      <c r="R37" s="187">
        <f>+O37/P37</f>
        <v>5.089108910891089</v>
      </c>
      <c r="S37" s="183">
        <v>779</v>
      </c>
      <c r="T37" s="188">
        <v>0</v>
      </c>
      <c r="U37" s="183">
        <v>1167147</v>
      </c>
      <c r="V37" s="184">
        <v>125729</v>
      </c>
      <c r="W37" s="218">
        <f>+U37/V37</f>
        <v>9.283037326312943</v>
      </c>
      <c r="X37" s="45"/>
    </row>
    <row r="38" spans="1:24" s="20" customFormat="1" ht="15" customHeight="1">
      <c r="A38" s="58">
        <v>34</v>
      </c>
      <c r="B38" s="223" t="s">
        <v>106</v>
      </c>
      <c r="C38" s="54">
        <v>39717</v>
      </c>
      <c r="D38" s="55" t="s">
        <v>4</v>
      </c>
      <c r="E38" s="55" t="s">
        <v>67</v>
      </c>
      <c r="F38" s="56">
        <v>130</v>
      </c>
      <c r="G38" s="56">
        <v>1</v>
      </c>
      <c r="H38" s="56">
        <v>15</v>
      </c>
      <c r="I38" s="183">
        <v>194</v>
      </c>
      <c r="J38" s="184">
        <v>97</v>
      </c>
      <c r="K38" s="183">
        <v>174</v>
      </c>
      <c r="L38" s="184">
        <v>70</v>
      </c>
      <c r="M38" s="183">
        <v>137</v>
      </c>
      <c r="N38" s="184">
        <v>55</v>
      </c>
      <c r="O38" s="185">
        <f>+M38+K38+I38</f>
        <v>505</v>
      </c>
      <c r="P38" s="186">
        <f>+N38+L38+J38</f>
        <v>222</v>
      </c>
      <c r="Q38" s="184">
        <f>+P38/G38</f>
        <v>222</v>
      </c>
      <c r="R38" s="187">
        <f>+O38/P38</f>
        <v>2.274774774774775</v>
      </c>
      <c r="S38" s="183">
        <v>0</v>
      </c>
      <c r="T38" s="188">
        <v>0</v>
      </c>
      <c r="U38" s="183">
        <v>1477789</v>
      </c>
      <c r="V38" s="184">
        <v>170106</v>
      </c>
      <c r="W38" s="218">
        <f>+U38/V38</f>
        <v>8.68745958402408</v>
      </c>
      <c r="X38" s="45"/>
    </row>
    <row r="39" spans="1:24" s="20" customFormat="1" ht="15" customHeight="1">
      <c r="A39" s="58">
        <v>35</v>
      </c>
      <c r="B39" s="57" t="s">
        <v>96</v>
      </c>
      <c r="C39" s="54">
        <v>39738</v>
      </c>
      <c r="D39" s="55" t="s">
        <v>37</v>
      </c>
      <c r="E39" s="55" t="s">
        <v>48</v>
      </c>
      <c r="F39" s="56">
        <v>65</v>
      </c>
      <c r="G39" s="56">
        <v>3</v>
      </c>
      <c r="H39" s="56">
        <v>11</v>
      </c>
      <c r="I39" s="183">
        <v>78</v>
      </c>
      <c r="J39" s="184">
        <v>13</v>
      </c>
      <c r="K39" s="183">
        <v>207</v>
      </c>
      <c r="L39" s="184">
        <v>34</v>
      </c>
      <c r="M39" s="183">
        <v>192</v>
      </c>
      <c r="N39" s="184">
        <v>31</v>
      </c>
      <c r="O39" s="177">
        <f>I39+K39+M39</f>
        <v>477</v>
      </c>
      <c r="P39" s="178">
        <f>J39+L39+N39</f>
        <v>78</v>
      </c>
      <c r="Q39" s="184">
        <f>P39/G39</f>
        <v>26</v>
      </c>
      <c r="R39" s="187">
        <f>+O39/P39</f>
        <v>6.115384615384615</v>
      </c>
      <c r="S39" s="183">
        <v>552</v>
      </c>
      <c r="T39" s="188">
        <f>-(S39-O39)/S39</f>
        <v>-0.1358695652173913</v>
      </c>
      <c r="U39" s="189">
        <v>1121666.2</v>
      </c>
      <c r="V39" s="176">
        <v>124173</v>
      </c>
      <c r="W39" s="220">
        <f>U39/V39</f>
        <v>9.033092540246269</v>
      </c>
      <c r="X39" s="45"/>
    </row>
    <row r="40" spans="1:24" s="20" customFormat="1" ht="15" customHeight="1">
      <c r="A40" s="58">
        <v>36</v>
      </c>
      <c r="B40" s="63" t="s">
        <v>71</v>
      </c>
      <c r="C40" s="60">
        <v>39759</v>
      </c>
      <c r="D40" s="59" t="s">
        <v>69</v>
      </c>
      <c r="E40" s="59" t="s">
        <v>72</v>
      </c>
      <c r="F40" s="61">
        <v>40</v>
      </c>
      <c r="G40" s="61">
        <v>1</v>
      </c>
      <c r="H40" s="61">
        <v>9</v>
      </c>
      <c r="I40" s="175">
        <v>30</v>
      </c>
      <c r="J40" s="176">
        <v>4</v>
      </c>
      <c r="K40" s="175">
        <v>198</v>
      </c>
      <c r="L40" s="176">
        <v>26</v>
      </c>
      <c r="M40" s="175">
        <v>151</v>
      </c>
      <c r="N40" s="176">
        <v>20</v>
      </c>
      <c r="O40" s="177">
        <f>I40+K40+M40</f>
        <v>379</v>
      </c>
      <c r="P40" s="178">
        <f>J40+L40+N40</f>
        <v>50</v>
      </c>
      <c r="Q40" s="179">
        <f>IF(O40&lt;&gt;0,P40/G40,"")</f>
        <v>50</v>
      </c>
      <c r="R40" s="180">
        <f>IF(O40&lt;&gt;0,O40/P40,"")</f>
        <v>7.58</v>
      </c>
      <c r="S40" s="175">
        <v>1130</v>
      </c>
      <c r="T40" s="182">
        <f>IF(S40&lt;&gt;0,-(S40-O40)/S40,"")</f>
        <v>-0.6646017699115044</v>
      </c>
      <c r="U40" s="181">
        <v>165057</v>
      </c>
      <c r="V40" s="190">
        <v>22839</v>
      </c>
      <c r="W40" s="221">
        <f>IF(U40&lt;&gt;0,U40/V40,"")</f>
        <v>7.226980165506371</v>
      </c>
      <c r="X40" s="45"/>
    </row>
    <row r="41" spans="1:24" s="20" customFormat="1" ht="15" customHeight="1">
      <c r="A41" s="58">
        <v>37</v>
      </c>
      <c r="B41" s="63" t="s">
        <v>31</v>
      </c>
      <c r="C41" s="60">
        <v>39759</v>
      </c>
      <c r="D41" s="153" t="s">
        <v>32</v>
      </c>
      <c r="E41" s="59" t="s">
        <v>33</v>
      </c>
      <c r="F41" s="61">
        <v>100</v>
      </c>
      <c r="G41" s="61">
        <v>1</v>
      </c>
      <c r="H41" s="61">
        <v>9</v>
      </c>
      <c r="I41" s="175">
        <v>40</v>
      </c>
      <c r="J41" s="176">
        <v>8</v>
      </c>
      <c r="K41" s="175">
        <v>62</v>
      </c>
      <c r="L41" s="176">
        <v>12</v>
      </c>
      <c r="M41" s="175">
        <v>77</v>
      </c>
      <c r="N41" s="176">
        <v>15</v>
      </c>
      <c r="O41" s="177">
        <f aca="true" t="shared" si="3" ref="O41:P44">+I41+K41+M41</f>
        <v>179</v>
      </c>
      <c r="P41" s="178">
        <f t="shared" si="3"/>
        <v>35</v>
      </c>
      <c r="Q41" s="179">
        <f>IF(O41&lt;&gt;0,P41/G41,"")</f>
        <v>35</v>
      </c>
      <c r="R41" s="180">
        <f>IF(O41&lt;&gt;0,O41/P41,"")</f>
        <v>5.114285714285714</v>
      </c>
      <c r="S41" s="175">
        <v>2338</v>
      </c>
      <c r="T41" s="182">
        <f>IF(S41&lt;&gt;0,-(S41-O41)/S41,"")</f>
        <v>-0.9234388366124893</v>
      </c>
      <c r="U41" s="175">
        <v>2901944</v>
      </c>
      <c r="V41" s="176">
        <v>302105</v>
      </c>
      <c r="W41" s="219">
        <f>U41/V41</f>
        <v>9.605746346468942</v>
      </c>
      <c r="X41" s="45"/>
    </row>
    <row r="42" spans="1:24" s="20" customFormat="1" ht="15" customHeight="1">
      <c r="A42" s="58">
        <v>38</v>
      </c>
      <c r="B42" s="63" t="s">
        <v>107</v>
      </c>
      <c r="C42" s="60">
        <v>39738</v>
      </c>
      <c r="D42" s="153" t="s">
        <v>32</v>
      </c>
      <c r="E42" s="59" t="s">
        <v>35</v>
      </c>
      <c r="F42" s="61">
        <v>52</v>
      </c>
      <c r="G42" s="61">
        <v>1</v>
      </c>
      <c r="H42" s="61">
        <v>11</v>
      </c>
      <c r="I42" s="175">
        <v>0</v>
      </c>
      <c r="J42" s="176">
        <v>0</v>
      </c>
      <c r="K42" s="175">
        <v>105</v>
      </c>
      <c r="L42" s="176">
        <v>18</v>
      </c>
      <c r="M42" s="175">
        <v>61</v>
      </c>
      <c r="N42" s="176">
        <v>10</v>
      </c>
      <c r="O42" s="177">
        <f t="shared" si="3"/>
        <v>166</v>
      </c>
      <c r="P42" s="178">
        <f t="shared" si="3"/>
        <v>28</v>
      </c>
      <c r="Q42" s="179">
        <f>IF(O42&lt;&gt;0,P42/G42,"")</f>
        <v>28</v>
      </c>
      <c r="R42" s="180">
        <f>IF(O42&lt;&gt;0,O42/P42,"")</f>
        <v>5.928571428571429</v>
      </c>
      <c r="S42" s="175"/>
      <c r="T42" s="182">
        <f>IF(S42&lt;&gt;0,-(S42-O42)/S42,"")</f>
      </c>
      <c r="U42" s="175">
        <v>838279</v>
      </c>
      <c r="V42" s="176">
        <v>83213</v>
      </c>
      <c r="W42" s="219">
        <f>U42/V42</f>
        <v>10.073894703952508</v>
      </c>
      <c r="X42" s="45"/>
    </row>
    <row r="43" spans="1:24" s="20" customFormat="1" ht="15" customHeight="1">
      <c r="A43" s="58">
        <v>39</v>
      </c>
      <c r="B43" s="66" t="s">
        <v>85</v>
      </c>
      <c r="C43" s="60">
        <v>39731</v>
      </c>
      <c r="D43" s="64" t="s">
        <v>62</v>
      </c>
      <c r="E43" s="64" t="s">
        <v>79</v>
      </c>
      <c r="F43" s="65">
        <v>20</v>
      </c>
      <c r="G43" s="65">
        <v>1</v>
      </c>
      <c r="H43" s="65">
        <v>13</v>
      </c>
      <c r="I43" s="175">
        <v>80</v>
      </c>
      <c r="J43" s="176">
        <v>16</v>
      </c>
      <c r="K43" s="175">
        <v>30</v>
      </c>
      <c r="L43" s="176">
        <v>6</v>
      </c>
      <c r="M43" s="175">
        <v>0</v>
      </c>
      <c r="N43" s="176">
        <v>0</v>
      </c>
      <c r="O43" s="177">
        <f t="shared" si="3"/>
        <v>110</v>
      </c>
      <c r="P43" s="178">
        <f t="shared" si="3"/>
        <v>22</v>
      </c>
      <c r="Q43" s="184">
        <f>+P43/G43</f>
        <v>22</v>
      </c>
      <c r="R43" s="187">
        <f>+O43/P43</f>
        <v>5</v>
      </c>
      <c r="S43" s="175">
        <v>104</v>
      </c>
      <c r="T43" s="188">
        <f>(+S43-O43)/S43</f>
        <v>-0.057692307692307696</v>
      </c>
      <c r="U43" s="175">
        <v>396925</v>
      </c>
      <c r="V43" s="176">
        <v>35311</v>
      </c>
      <c r="W43" s="219">
        <f>U43/V43</f>
        <v>11.240831468947354</v>
      </c>
      <c r="X43" s="45"/>
    </row>
    <row r="44" spans="1:24" s="20" customFormat="1" ht="15" customHeight="1">
      <c r="A44" s="58">
        <v>40</v>
      </c>
      <c r="B44" s="66" t="s">
        <v>108</v>
      </c>
      <c r="C44" s="60">
        <v>39633</v>
      </c>
      <c r="D44" s="64" t="s">
        <v>62</v>
      </c>
      <c r="E44" s="64" t="s">
        <v>79</v>
      </c>
      <c r="F44" s="65">
        <v>28</v>
      </c>
      <c r="G44" s="65">
        <v>1</v>
      </c>
      <c r="H44" s="65">
        <v>27</v>
      </c>
      <c r="I44" s="175">
        <v>25</v>
      </c>
      <c r="J44" s="176">
        <v>5</v>
      </c>
      <c r="K44" s="175">
        <v>55</v>
      </c>
      <c r="L44" s="176">
        <v>11</v>
      </c>
      <c r="M44" s="175">
        <v>0</v>
      </c>
      <c r="N44" s="176">
        <v>0</v>
      </c>
      <c r="O44" s="177">
        <f t="shared" si="3"/>
        <v>80</v>
      </c>
      <c r="P44" s="178">
        <f t="shared" si="3"/>
        <v>16</v>
      </c>
      <c r="Q44" s="184">
        <f>+P44/G44</f>
        <v>16</v>
      </c>
      <c r="R44" s="187">
        <f>+O44/P44</f>
        <v>5</v>
      </c>
      <c r="S44" s="175">
        <v>290</v>
      </c>
      <c r="T44" s="188">
        <f>(+S44-O44)/S44</f>
        <v>0.7241379310344828</v>
      </c>
      <c r="U44" s="175">
        <v>315068</v>
      </c>
      <c r="V44" s="176">
        <v>42029</v>
      </c>
      <c r="W44" s="219">
        <f>U44/V44</f>
        <v>7.496442932261058</v>
      </c>
      <c r="X44" s="45"/>
    </row>
    <row r="45" spans="1:24" s="20" customFormat="1" ht="15" customHeight="1">
      <c r="A45" s="58">
        <v>41</v>
      </c>
      <c r="B45" s="57" t="s">
        <v>81</v>
      </c>
      <c r="C45" s="54">
        <v>39745</v>
      </c>
      <c r="D45" s="55" t="s">
        <v>37</v>
      </c>
      <c r="E45" s="55" t="s">
        <v>82</v>
      </c>
      <c r="F45" s="56">
        <v>7</v>
      </c>
      <c r="G45" s="56">
        <v>1</v>
      </c>
      <c r="H45" s="56">
        <v>10</v>
      </c>
      <c r="I45" s="183">
        <v>12</v>
      </c>
      <c r="J45" s="184">
        <v>2</v>
      </c>
      <c r="K45" s="183">
        <v>37</v>
      </c>
      <c r="L45" s="184">
        <v>6</v>
      </c>
      <c r="M45" s="183">
        <v>19</v>
      </c>
      <c r="N45" s="184">
        <v>3</v>
      </c>
      <c r="O45" s="177">
        <f>I45+K45+M45</f>
        <v>68</v>
      </c>
      <c r="P45" s="178">
        <f>J45+L45+N45</f>
        <v>11</v>
      </c>
      <c r="Q45" s="184">
        <f>P45/G45</f>
        <v>11</v>
      </c>
      <c r="R45" s="187">
        <f>+O45/P45</f>
        <v>6.181818181818182</v>
      </c>
      <c r="S45" s="183">
        <v>293</v>
      </c>
      <c r="T45" s="188">
        <f>-(S45-O45)/S45</f>
        <v>-0.7679180887372014</v>
      </c>
      <c r="U45" s="189">
        <v>54808.5</v>
      </c>
      <c r="V45" s="176">
        <v>5393</v>
      </c>
      <c r="W45" s="220">
        <f>U45/V45</f>
        <v>10.162896347116632</v>
      </c>
      <c r="X45" s="45"/>
    </row>
    <row r="46" spans="1:24" s="20" customFormat="1" ht="15" customHeight="1" thickBot="1">
      <c r="A46" s="58">
        <v>42</v>
      </c>
      <c r="B46" s="224" t="s">
        <v>64</v>
      </c>
      <c r="C46" s="138">
        <v>39780</v>
      </c>
      <c r="D46" s="225" t="s">
        <v>65</v>
      </c>
      <c r="E46" s="225" t="s">
        <v>66</v>
      </c>
      <c r="F46" s="226">
        <v>3</v>
      </c>
      <c r="G46" s="226">
        <v>1</v>
      </c>
      <c r="H46" s="226">
        <v>5</v>
      </c>
      <c r="I46" s="227">
        <v>12</v>
      </c>
      <c r="J46" s="228">
        <v>2</v>
      </c>
      <c r="K46" s="227">
        <v>12</v>
      </c>
      <c r="L46" s="228">
        <v>2</v>
      </c>
      <c r="M46" s="227">
        <v>0</v>
      </c>
      <c r="N46" s="228">
        <v>0</v>
      </c>
      <c r="O46" s="229">
        <f>+M46+K46+I46</f>
        <v>24</v>
      </c>
      <c r="P46" s="230">
        <f>+N46+L46+J46</f>
        <v>4</v>
      </c>
      <c r="Q46" s="228">
        <f>+P46/G46</f>
        <v>4</v>
      </c>
      <c r="R46" s="231">
        <f>+O46/P46</f>
        <v>6</v>
      </c>
      <c r="S46" s="227"/>
      <c r="T46" s="232"/>
      <c r="U46" s="227">
        <v>36069.05</v>
      </c>
      <c r="V46" s="228">
        <v>3910</v>
      </c>
      <c r="W46" s="233">
        <f>+U46/V46</f>
        <v>9.224820971867008</v>
      </c>
      <c r="X46" s="45"/>
    </row>
    <row r="47" spans="1:28" s="23" customFormat="1" ht="15">
      <c r="A47" s="1"/>
      <c r="B47" s="263"/>
      <c r="C47" s="264"/>
      <c r="D47" s="264"/>
      <c r="E47" s="265"/>
      <c r="F47" s="3"/>
      <c r="G47" s="3"/>
      <c r="H47" s="4"/>
      <c r="I47" s="139"/>
      <c r="J47" s="144"/>
      <c r="K47" s="139"/>
      <c r="L47" s="144"/>
      <c r="M47" s="139"/>
      <c r="N47" s="144"/>
      <c r="O47" s="140"/>
      <c r="P47" s="150"/>
      <c r="Q47" s="144"/>
      <c r="R47" s="5"/>
      <c r="S47" s="139"/>
      <c r="T47" s="6"/>
      <c r="U47" s="139"/>
      <c r="V47" s="144"/>
      <c r="W47" s="5"/>
      <c r="AB47" s="23" t="s">
        <v>22</v>
      </c>
    </row>
    <row r="48" spans="1:24" s="27" customFormat="1" ht="18">
      <c r="A48" s="24"/>
      <c r="B48" s="25"/>
      <c r="C48" s="26"/>
      <c r="F48" s="28"/>
      <c r="G48" s="29"/>
      <c r="H48" s="30"/>
      <c r="I48" s="32"/>
      <c r="J48" s="145"/>
      <c r="K48" s="32"/>
      <c r="L48" s="145"/>
      <c r="M48" s="32"/>
      <c r="N48" s="145"/>
      <c r="O48" s="32"/>
      <c r="P48" s="145"/>
      <c r="Q48" s="145"/>
      <c r="R48" s="31"/>
      <c r="S48" s="32"/>
      <c r="T48" s="33"/>
      <c r="U48" s="32"/>
      <c r="V48" s="145"/>
      <c r="W48" s="31"/>
      <c r="X48" s="34"/>
    </row>
    <row r="49" spans="4:23" ht="18">
      <c r="D49" s="261"/>
      <c r="E49" s="262"/>
      <c r="F49" s="262"/>
      <c r="G49" s="262"/>
      <c r="S49" s="269" t="s">
        <v>2</v>
      </c>
      <c r="T49" s="269"/>
      <c r="U49" s="269"/>
      <c r="V49" s="269"/>
      <c r="W49" s="269"/>
    </row>
    <row r="50" spans="4:23" ht="18">
      <c r="D50" s="40"/>
      <c r="E50" s="41"/>
      <c r="F50" s="42"/>
      <c r="G50" s="42"/>
      <c r="S50" s="269"/>
      <c r="T50" s="269"/>
      <c r="U50" s="269"/>
      <c r="V50" s="269"/>
      <c r="W50" s="269"/>
    </row>
    <row r="51" spans="19:23" ht="18">
      <c r="S51" s="269"/>
      <c r="T51" s="269"/>
      <c r="U51" s="269"/>
      <c r="V51" s="269"/>
      <c r="W51" s="269"/>
    </row>
    <row r="52" spans="16:23" ht="18">
      <c r="P52" s="266" t="s">
        <v>29</v>
      </c>
      <c r="Q52" s="267"/>
      <c r="R52" s="267"/>
      <c r="S52" s="267"/>
      <c r="T52" s="267"/>
      <c r="U52" s="267"/>
      <c r="V52" s="267"/>
      <c r="W52" s="267"/>
    </row>
    <row r="53" spans="16:23" ht="18">
      <c r="P53" s="267"/>
      <c r="Q53" s="267"/>
      <c r="R53" s="267"/>
      <c r="S53" s="267"/>
      <c r="T53" s="267"/>
      <c r="U53" s="267"/>
      <c r="V53" s="267"/>
      <c r="W53" s="267"/>
    </row>
    <row r="54" spans="16:23" ht="18">
      <c r="P54" s="267"/>
      <c r="Q54" s="267"/>
      <c r="R54" s="267"/>
      <c r="S54" s="267"/>
      <c r="T54" s="267"/>
      <c r="U54" s="267"/>
      <c r="V54" s="267"/>
      <c r="W54" s="267"/>
    </row>
    <row r="55" spans="16:23" ht="18">
      <c r="P55" s="267"/>
      <c r="Q55" s="267"/>
      <c r="R55" s="267"/>
      <c r="S55" s="267"/>
      <c r="T55" s="267"/>
      <c r="U55" s="267"/>
      <c r="V55" s="267"/>
      <c r="W55" s="267"/>
    </row>
    <row r="56" spans="16:23" ht="18">
      <c r="P56" s="267"/>
      <c r="Q56" s="267"/>
      <c r="R56" s="267"/>
      <c r="S56" s="267"/>
      <c r="T56" s="267"/>
      <c r="U56" s="267"/>
      <c r="V56" s="267"/>
      <c r="W56" s="267"/>
    </row>
    <row r="57" spans="16:23" ht="18">
      <c r="P57" s="267"/>
      <c r="Q57" s="267"/>
      <c r="R57" s="267"/>
      <c r="S57" s="267"/>
      <c r="T57" s="267"/>
      <c r="U57" s="267"/>
      <c r="V57" s="267"/>
      <c r="W57" s="267"/>
    </row>
    <row r="58" spans="16:23" ht="18">
      <c r="P58" s="268" t="s">
        <v>16</v>
      </c>
      <c r="Q58" s="267"/>
      <c r="R58" s="267"/>
      <c r="S58" s="267"/>
      <c r="T58" s="267"/>
      <c r="U58" s="267"/>
      <c r="V58" s="267"/>
      <c r="W58" s="267"/>
    </row>
    <row r="59" spans="16:23" ht="18">
      <c r="P59" s="267"/>
      <c r="Q59" s="267"/>
      <c r="R59" s="267"/>
      <c r="S59" s="267"/>
      <c r="T59" s="267"/>
      <c r="U59" s="267"/>
      <c r="V59" s="267"/>
      <c r="W59" s="267"/>
    </row>
    <row r="60" spans="16:23" ht="18">
      <c r="P60" s="267"/>
      <c r="Q60" s="267"/>
      <c r="R60" s="267"/>
      <c r="S60" s="267"/>
      <c r="T60" s="267"/>
      <c r="U60" s="267"/>
      <c r="V60" s="267"/>
      <c r="W60" s="267"/>
    </row>
    <row r="61" spans="16:23" ht="18">
      <c r="P61" s="267"/>
      <c r="Q61" s="267"/>
      <c r="R61" s="267"/>
      <c r="S61" s="267"/>
      <c r="T61" s="267"/>
      <c r="U61" s="267"/>
      <c r="V61" s="267"/>
      <c r="W61" s="267"/>
    </row>
    <row r="62" spans="16:23" ht="18">
      <c r="P62" s="267"/>
      <c r="Q62" s="267"/>
      <c r="R62" s="267"/>
      <c r="S62" s="267"/>
      <c r="T62" s="267"/>
      <c r="U62" s="267"/>
      <c r="V62" s="267"/>
      <c r="W62" s="267"/>
    </row>
    <row r="63" spans="16:23" ht="18">
      <c r="P63" s="267"/>
      <c r="Q63" s="267"/>
      <c r="R63" s="267"/>
      <c r="S63" s="267"/>
      <c r="T63" s="267"/>
      <c r="U63" s="267"/>
      <c r="V63" s="267"/>
      <c r="W63" s="267"/>
    </row>
    <row r="64" spans="16:23" ht="18">
      <c r="P64" s="267"/>
      <c r="Q64" s="267"/>
      <c r="R64" s="267"/>
      <c r="S64" s="267"/>
      <c r="T64" s="267"/>
      <c r="U64" s="267"/>
      <c r="V64" s="267"/>
      <c r="W64" s="267"/>
    </row>
  </sheetData>
  <mergeCells count="19">
    <mergeCell ref="D3:D4"/>
    <mergeCell ref="M3:N3"/>
    <mergeCell ref="K3:L3"/>
    <mergeCell ref="O3:R3"/>
    <mergeCell ref="A2:W2"/>
    <mergeCell ref="S3:T3"/>
    <mergeCell ref="F3:F4"/>
    <mergeCell ref="I3:J3"/>
    <mergeCell ref="G3:G4"/>
    <mergeCell ref="U3:W3"/>
    <mergeCell ref="B3:B4"/>
    <mergeCell ref="C3:C4"/>
    <mergeCell ref="E3:E4"/>
    <mergeCell ref="H3:H4"/>
    <mergeCell ref="D49:G49"/>
    <mergeCell ref="B47:E47"/>
    <mergeCell ref="P52:W57"/>
    <mergeCell ref="P58:W64"/>
    <mergeCell ref="S49:W51"/>
  </mergeCells>
  <printOptions/>
  <pageMargins left="0.3" right="0.13" top="1" bottom="1" header="0.5" footer="0.5"/>
  <pageSetup orientation="portrait" paperSize="9" scale="35" r:id="rId2"/>
  <ignoredErrors>
    <ignoredError sqref="X6:X7 W6:W44 O46:R46" formula="1" unlockedFormula="1"/>
    <ignoredError sqref="O26:R35 O7:R25 T26:T35 O36:R45" formula="1"/>
    <ignoredError sqref="W5 W45:W46 S46" unlocked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10" zoomScaleNormal="110" workbookViewId="0" topLeftCell="A1">
      <selection activeCell="B3" sqref="B3:B4"/>
    </sheetView>
  </sheetViews>
  <sheetFormatPr defaultColWidth="9.140625" defaultRowHeight="12.75"/>
  <cols>
    <col min="1" max="1" width="3.57421875" style="131" bestFit="1" customWidth="1"/>
    <col min="2" max="2" width="44.00390625" style="130" bestFit="1" customWidth="1"/>
    <col min="3" max="3" width="9.421875" style="128" customWidth="1"/>
    <col min="4" max="4" width="14.140625" style="130" customWidth="1"/>
    <col min="5" max="5" width="18.140625" style="132" hidden="1" customWidth="1"/>
    <col min="6" max="6" width="6.28125" style="128" hidden="1" customWidth="1"/>
    <col min="7" max="7" width="8.140625" style="128" customWidth="1"/>
    <col min="8" max="8" width="9.421875" style="128" customWidth="1"/>
    <col min="9" max="9" width="11.00390625" style="129" hidden="1" customWidth="1"/>
    <col min="10" max="10" width="7.421875" style="130" hidden="1" customWidth="1"/>
    <col min="11" max="11" width="11.00390625" style="129" hidden="1" customWidth="1"/>
    <col min="12" max="12" width="8.00390625" style="130" hidden="1" customWidth="1"/>
    <col min="13" max="13" width="12.140625" style="129" hidden="1" customWidth="1"/>
    <col min="14" max="14" width="8.00390625" style="130" hidden="1" customWidth="1"/>
    <col min="15" max="15" width="15.28125" style="133" bestFit="1" customWidth="1"/>
    <col min="16" max="16" width="9.28125" style="130" customWidth="1"/>
    <col min="17" max="17" width="10.7109375" style="130" hidden="1" customWidth="1"/>
    <col min="18" max="18" width="7.7109375" style="135" hidden="1" customWidth="1"/>
    <col min="19" max="19" width="12.140625" style="136" hidden="1" customWidth="1"/>
    <col min="20" max="20" width="10.28125" style="130" hidden="1" customWidth="1"/>
    <col min="21" max="21" width="14.8515625" style="129" bestFit="1" customWidth="1"/>
    <col min="22" max="22" width="12.140625" style="137" bestFit="1" customWidth="1"/>
    <col min="23" max="23" width="7.57421875" style="135" bestFit="1" customWidth="1"/>
    <col min="24" max="24" width="39.8515625" style="134" customWidth="1"/>
    <col min="25" max="27" width="39.8515625" style="130" customWidth="1"/>
    <col min="28" max="28" width="2.00390625" style="130" bestFit="1" customWidth="1"/>
    <col min="29" max="16384" width="39.8515625" style="130" customWidth="1"/>
  </cols>
  <sheetData>
    <row r="1" spans="1:15" s="79" customFormat="1" ht="99" customHeight="1">
      <c r="A1" s="67"/>
      <c r="B1" s="68"/>
      <c r="C1" s="69"/>
      <c r="D1" s="70"/>
      <c r="E1" s="70"/>
      <c r="F1" s="71"/>
      <c r="G1" s="71"/>
      <c r="H1" s="71"/>
      <c r="I1" s="72"/>
      <c r="J1" s="73"/>
      <c r="K1" s="74"/>
      <c r="L1" s="75"/>
      <c r="M1" s="76"/>
      <c r="N1" s="77"/>
      <c r="O1" s="78"/>
    </row>
    <row r="2" spans="1:23" s="80" customFormat="1" ht="27.75" thickBot="1">
      <c r="A2" s="282" t="s">
        <v>17</v>
      </c>
      <c r="B2" s="283"/>
      <c r="C2" s="283"/>
      <c r="D2" s="283"/>
      <c r="E2" s="283"/>
      <c r="F2" s="283"/>
      <c r="G2" s="283"/>
      <c r="H2" s="283"/>
      <c r="I2" s="283"/>
      <c r="J2" s="283"/>
      <c r="K2" s="283"/>
      <c r="L2" s="283"/>
      <c r="M2" s="283"/>
      <c r="N2" s="283"/>
      <c r="O2" s="283"/>
      <c r="P2" s="283"/>
      <c r="Q2" s="283"/>
      <c r="R2" s="283"/>
      <c r="S2" s="283"/>
      <c r="T2" s="283"/>
      <c r="U2" s="283"/>
      <c r="V2" s="283"/>
      <c r="W2" s="283"/>
    </row>
    <row r="3" spans="1:23" s="82" customFormat="1" ht="16.5" customHeight="1">
      <c r="A3" s="81"/>
      <c r="B3" s="284" t="s">
        <v>18</v>
      </c>
      <c r="C3" s="286" t="s">
        <v>24</v>
      </c>
      <c r="D3" s="288" t="s">
        <v>6</v>
      </c>
      <c r="E3" s="288" t="s">
        <v>3</v>
      </c>
      <c r="F3" s="288" t="s">
        <v>25</v>
      </c>
      <c r="G3" s="288" t="s">
        <v>26</v>
      </c>
      <c r="H3" s="288" t="s">
        <v>27</v>
      </c>
      <c r="I3" s="290" t="s">
        <v>7</v>
      </c>
      <c r="J3" s="290"/>
      <c r="K3" s="290" t="s">
        <v>8</v>
      </c>
      <c r="L3" s="290"/>
      <c r="M3" s="290" t="s">
        <v>9</v>
      </c>
      <c r="N3" s="290"/>
      <c r="O3" s="291" t="s">
        <v>28</v>
      </c>
      <c r="P3" s="291"/>
      <c r="Q3" s="291"/>
      <c r="R3" s="291"/>
      <c r="S3" s="290" t="s">
        <v>5</v>
      </c>
      <c r="T3" s="290"/>
      <c r="U3" s="291" t="s">
        <v>19</v>
      </c>
      <c r="V3" s="291"/>
      <c r="W3" s="292"/>
    </row>
    <row r="4" spans="1:23" s="82" customFormat="1" ht="37.5" customHeight="1" thickBot="1">
      <c r="A4" s="83"/>
      <c r="B4" s="285"/>
      <c r="C4" s="287"/>
      <c r="D4" s="289"/>
      <c r="E4" s="289"/>
      <c r="F4" s="174"/>
      <c r="G4" s="174"/>
      <c r="H4" s="174"/>
      <c r="I4" s="84" t="s">
        <v>12</v>
      </c>
      <c r="J4" s="85" t="s">
        <v>11</v>
      </c>
      <c r="K4" s="84" t="s">
        <v>12</v>
      </c>
      <c r="L4" s="85" t="s">
        <v>11</v>
      </c>
      <c r="M4" s="84" t="s">
        <v>12</v>
      </c>
      <c r="N4" s="85" t="s">
        <v>11</v>
      </c>
      <c r="O4" s="86" t="s">
        <v>12</v>
      </c>
      <c r="P4" s="87" t="s">
        <v>11</v>
      </c>
      <c r="Q4" s="87" t="s">
        <v>20</v>
      </c>
      <c r="R4" s="88" t="s">
        <v>21</v>
      </c>
      <c r="S4" s="84" t="s">
        <v>12</v>
      </c>
      <c r="T4" s="89" t="s">
        <v>10</v>
      </c>
      <c r="U4" s="84" t="s">
        <v>12</v>
      </c>
      <c r="V4" s="85" t="s">
        <v>11</v>
      </c>
      <c r="W4" s="90" t="s">
        <v>21</v>
      </c>
    </row>
    <row r="5" spans="1:24" s="91" customFormat="1" ht="15.75" customHeight="1">
      <c r="A5" s="2">
        <v>1</v>
      </c>
      <c r="B5" s="165" t="s">
        <v>49</v>
      </c>
      <c r="C5" s="166">
        <v>39759</v>
      </c>
      <c r="D5" s="167" t="s">
        <v>50</v>
      </c>
      <c r="E5" s="167" t="s">
        <v>51</v>
      </c>
      <c r="F5" s="168">
        <v>159</v>
      </c>
      <c r="G5" s="168">
        <v>159</v>
      </c>
      <c r="H5" s="168">
        <v>9</v>
      </c>
      <c r="I5" s="209">
        <v>263513.5</v>
      </c>
      <c r="J5" s="210">
        <v>30405</v>
      </c>
      <c r="K5" s="209">
        <v>440661</v>
      </c>
      <c r="L5" s="210">
        <v>49032</v>
      </c>
      <c r="M5" s="209">
        <v>456139</v>
      </c>
      <c r="N5" s="210">
        <v>50933</v>
      </c>
      <c r="O5" s="211">
        <f>+I5+K5+M5</f>
        <v>1160313.5</v>
      </c>
      <c r="P5" s="212">
        <f>+J5+L5+N5</f>
        <v>130370</v>
      </c>
      <c r="Q5" s="213">
        <f>IF(O5&lt;&gt;0,P5/G5,"")</f>
        <v>819.937106918239</v>
      </c>
      <c r="R5" s="214">
        <f>IF(O5&lt;&gt;0,O5/P5,"")</f>
        <v>8.9001572447649</v>
      </c>
      <c r="S5" s="215">
        <v>1168073</v>
      </c>
      <c r="T5" s="216">
        <f>IF(S5&lt;&gt;0,-(S5-O5)/S5,"")</f>
        <v>-0.006642992347224874</v>
      </c>
      <c r="U5" s="209">
        <v>18730691.5</v>
      </c>
      <c r="V5" s="210">
        <v>2143420</v>
      </c>
      <c r="W5" s="217">
        <f>U5/V5</f>
        <v>8.738694003041868</v>
      </c>
      <c r="X5" s="82"/>
    </row>
    <row r="6" spans="1:24" s="91" customFormat="1" ht="16.5" customHeight="1">
      <c r="A6" s="2">
        <v>2</v>
      </c>
      <c r="B6" s="62" t="s">
        <v>86</v>
      </c>
      <c r="C6" s="54">
        <v>39787</v>
      </c>
      <c r="D6" s="55" t="s">
        <v>4</v>
      </c>
      <c r="E6" s="55" t="s">
        <v>23</v>
      </c>
      <c r="F6" s="56">
        <v>406</v>
      </c>
      <c r="G6" s="56">
        <v>281</v>
      </c>
      <c r="H6" s="56">
        <v>5</v>
      </c>
      <c r="I6" s="183">
        <v>105860</v>
      </c>
      <c r="J6" s="184">
        <v>12523</v>
      </c>
      <c r="K6" s="183">
        <v>194153</v>
      </c>
      <c r="L6" s="184">
        <v>22324</v>
      </c>
      <c r="M6" s="183">
        <v>200100</v>
      </c>
      <c r="N6" s="184">
        <v>22925</v>
      </c>
      <c r="O6" s="185">
        <f>+M6+K6+I6</f>
        <v>500113</v>
      </c>
      <c r="P6" s="186">
        <f>+N6+L6+J6</f>
        <v>57772</v>
      </c>
      <c r="Q6" s="184">
        <f>+P6/G6</f>
        <v>205.59430604982205</v>
      </c>
      <c r="R6" s="187">
        <f>+O6/P6</f>
        <v>8.656667589835907</v>
      </c>
      <c r="S6" s="183">
        <v>838061</v>
      </c>
      <c r="T6" s="188">
        <v>0</v>
      </c>
      <c r="U6" s="183">
        <v>29095410</v>
      </c>
      <c r="V6" s="184">
        <v>3516952</v>
      </c>
      <c r="W6" s="218">
        <f>+U6/V6</f>
        <v>8.272905060973251</v>
      </c>
      <c r="X6" s="82"/>
    </row>
    <row r="7" spans="1:24" s="91" customFormat="1" ht="15.75" customHeight="1">
      <c r="A7" s="48">
        <v>3</v>
      </c>
      <c r="B7" s="158" t="s">
        <v>90</v>
      </c>
      <c r="C7" s="159">
        <v>39808</v>
      </c>
      <c r="D7" s="160" t="s">
        <v>37</v>
      </c>
      <c r="E7" s="160" t="s">
        <v>48</v>
      </c>
      <c r="F7" s="161">
        <v>75</v>
      </c>
      <c r="G7" s="161">
        <v>75</v>
      </c>
      <c r="H7" s="161">
        <v>2</v>
      </c>
      <c r="I7" s="241">
        <v>82486.5</v>
      </c>
      <c r="J7" s="242">
        <v>7316</v>
      </c>
      <c r="K7" s="241">
        <v>144831</v>
      </c>
      <c r="L7" s="242">
        <v>12566</v>
      </c>
      <c r="M7" s="241">
        <v>127005</v>
      </c>
      <c r="N7" s="242">
        <v>11122</v>
      </c>
      <c r="O7" s="243">
        <f>I7+K7+M7</f>
        <v>354322.5</v>
      </c>
      <c r="P7" s="244">
        <f>J7+L7+N7</f>
        <v>31004</v>
      </c>
      <c r="Q7" s="242">
        <f>P7/G7</f>
        <v>413.38666666666666</v>
      </c>
      <c r="R7" s="245">
        <f>+O7/P7</f>
        <v>11.428283447297122</v>
      </c>
      <c r="S7" s="241">
        <v>371715.5</v>
      </c>
      <c r="T7" s="246">
        <f>-(S7-O7)/S7</f>
        <v>-0.046791161520033465</v>
      </c>
      <c r="U7" s="247">
        <v>1035888.5</v>
      </c>
      <c r="V7" s="248">
        <v>95106</v>
      </c>
      <c r="W7" s="249">
        <f>U7/V7</f>
        <v>10.89193636573928</v>
      </c>
      <c r="X7" s="92"/>
    </row>
    <row r="8" spans="1:25" s="95" customFormat="1" ht="15.75" customHeight="1">
      <c r="A8" s="93">
        <v>4</v>
      </c>
      <c r="B8" s="170" t="s">
        <v>97</v>
      </c>
      <c r="C8" s="171">
        <v>39808</v>
      </c>
      <c r="D8" s="172" t="s">
        <v>4</v>
      </c>
      <c r="E8" s="172" t="s">
        <v>87</v>
      </c>
      <c r="F8" s="173">
        <v>112</v>
      </c>
      <c r="G8" s="173">
        <v>111</v>
      </c>
      <c r="H8" s="173">
        <v>2</v>
      </c>
      <c r="I8" s="234">
        <v>52766</v>
      </c>
      <c r="J8" s="235">
        <v>4769</v>
      </c>
      <c r="K8" s="234">
        <v>152526</v>
      </c>
      <c r="L8" s="235">
        <v>13786</v>
      </c>
      <c r="M8" s="234">
        <v>143866</v>
      </c>
      <c r="N8" s="235">
        <v>13320</v>
      </c>
      <c r="O8" s="236">
        <f>+M8+K8+I8</f>
        <v>349158</v>
      </c>
      <c r="P8" s="237">
        <f>+N8+L8+J8</f>
        <v>31875</v>
      </c>
      <c r="Q8" s="235">
        <f>+P8/G8</f>
        <v>287.1621621621622</v>
      </c>
      <c r="R8" s="238">
        <f>+O8/P8</f>
        <v>10.953976470588236</v>
      </c>
      <c r="S8" s="234">
        <v>519192</v>
      </c>
      <c r="T8" s="239">
        <v>0.18</v>
      </c>
      <c r="U8" s="234">
        <v>1169491</v>
      </c>
      <c r="V8" s="235">
        <v>1126693</v>
      </c>
      <c r="W8" s="240">
        <f>+U8/V8</f>
        <v>1.0379855027057059</v>
      </c>
      <c r="X8" s="92"/>
      <c r="Y8" s="94"/>
    </row>
    <row r="9" spans="1:24" s="79" customFormat="1" ht="15.75" customHeight="1">
      <c r="A9" s="2">
        <v>5</v>
      </c>
      <c r="B9" s="57" t="s">
        <v>13</v>
      </c>
      <c r="C9" s="54">
        <v>39787</v>
      </c>
      <c r="D9" s="55" t="s">
        <v>30</v>
      </c>
      <c r="E9" s="55" t="s">
        <v>14</v>
      </c>
      <c r="F9" s="56">
        <v>215</v>
      </c>
      <c r="G9" s="56">
        <v>216</v>
      </c>
      <c r="H9" s="56">
        <v>5</v>
      </c>
      <c r="I9" s="183">
        <v>68158</v>
      </c>
      <c r="J9" s="184">
        <v>9539</v>
      </c>
      <c r="K9" s="183">
        <v>119159</v>
      </c>
      <c r="L9" s="184">
        <v>15769</v>
      </c>
      <c r="M9" s="183">
        <v>140884.5</v>
      </c>
      <c r="N9" s="184">
        <v>18010</v>
      </c>
      <c r="O9" s="185">
        <f>I9+K9+M9</f>
        <v>328201.5</v>
      </c>
      <c r="P9" s="186">
        <f>SUM(J9+L9+N9)</f>
        <v>43318</v>
      </c>
      <c r="Q9" s="190"/>
      <c r="R9" s="191"/>
      <c r="S9" s="183">
        <v>604254.5</v>
      </c>
      <c r="T9" s="192"/>
      <c r="U9" s="189">
        <v>17413626</v>
      </c>
      <c r="V9" s="190">
        <v>2208821</v>
      </c>
      <c r="W9" s="220">
        <f>U9/V9</f>
        <v>7.883674593821772</v>
      </c>
      <c r="X9" s="92"/>
    </row>
    <row r="10" spans="1:24" s="79" customFormat="1" ht="15.75" customHeight="1">
      <c r="A10" s="2">
        <v>6</v>
      </c>
      <c r="B10" s="63" t="s">
        <v>88</v>
      </c>
      <c r="C10" s="60">
        <v>39808</v>
      </c>
      <c r="D10" s="59" t="s">
        <v>69</v>
      </c>
      <c r="E10" s="59" t="s">
        <v>89</v>
      </c>
      <c r="F10" s="61">
        <v>198</v>
      </c>
      <c r="G10" s="61">
        <v>198</v>
      </c>
      <c r="H10" s="61">
        <v>2</v>
      </c>
      <c r="I10" s="175">
        <v>66094.5</v>
      </c>
      <c r="J10" s="176">
        <v>7818</v>
      </c>
      <c r="K10" s="175">
        <v>115744.5</v>
      </c>
      <c r="L10" s="176">
        <v>13363</v>
      </c>
      <c r="M10" s="175">
        <v>137311</v>
      </c>
      <c r="N10" s="176">
        <v>15768</v>
      </c>
      <c r="O10" s="177">
        <f>I10+K10+M10</f>
        <v>319150</v>
      </c>
      <c r="P10" s="178">
        <f>J10+L10+N10</f>
        <v>36949</v>
      </c>
      <c r="Q10" s="179">
        <f>IF(O10&lt;&gt;0,P10/G10,"")</f>
        <v>186.61111111111111</v>
      </c>
      <c r="R10" s="180">
        <f>IF(O10&lt;&gt;0,O10/P10,"")</f>
        <v>8.6375815312999</v>
      </c>
      <c r="S10" s="175">
        <v>460156</v>
      </c>
      <c r="T10" s="182">
        <f>IF(S10&lt;&gt;0,-(S10-O10)/S10,"")</f>
        <v>-0.3064308625770391</v>
      </c>
      <c r="U10" s="175">
        <v>1228222</v>
      </c>
      <c r="V10" s="176">
        <v>149435</v>
      </c>
      <c r="W10" s="221">
        <f>IF(U10&lt;&gt;0,U10/V10,"")</f>
        <v>8.219105296617258</v>
      </c>
      <c r="X10" s="95"/>
    </row>
    <row r="11" spans="1:24" s="79" customFormat="1" ht="15.75" customHeight="1">
      <c r="A11" s="2">
        <v>7</v>
      </c>
      <c r="B11" s="63" t="s">
        <v>73</v>
      </c>
      <c r="C11" s="60">
        <v>39738</v>
      </c>
      <c r="D11" s="153" t="s">
        <v>32</v>
      </c>
      <c r="E11" s="59" t="s">
        <v>35</v>
      </c>
      <c r="F11" s="61">
        <v>69</v>
      </c>
      <c r="G11" s="61">
        <v>69</v>
      </c>
      <c r="H11" s="61">
        <v>3</v>
      </c>
      <c r="I11" s="175">
        <v>64658</v>
      </c>
      <c r="J11" s="176">
        <v>5773</v>
      </c>
      <c r="K11" s="175">
        <v>105807</v>
      </c>
      <c r="L11" s="176">
        <v>9406</v>
      </c>
      <c r="M11" s="175">
        <v>86048</v>
      </c>
      <c r="N11" s="176">
        <v>7758</v>
      </c>
      <c r="O11" s="177">
        <f>+I11+K11+M11</f>
        <v>256513</v>
      </c>
      <c r="P11" s="178">
        <f>+J11+L11+N11</f>
        <v>22937</v>
      </c>
      <c r="Q11" s="179">
        <f>IF(O11&lt;&gt;0,P11/G11,"")</f>
        <v>332.42028985507244</v>
      </c>
      <c r="R11" s="180">
        <f>IF(O11&lt;&gt;0,O11/P11,"")</f>
        <v>11.183371844617866</v>
      </c>
      <c r="S11" s="175">
        <v>323960</v>
      </c>
      <c r="T11" s="182">
        <f>IF(S11&lt;&gt;0,-(S11-O11)/S11,"")</f>
        <v>-0.2081954562291641</v>
      </c>
      <c r="U11" s="175">
        <v>1665282</v>
      </c>
      <c r="V11" s="176">
        <v>164454</v>
      </c>
      <c r="W11" s="219">
        <f>U11/V11</f>
        <v>10.126126454814113</v>
      </c>
      <c r="X11" s="94"/>
    </row>
    <row r="12" spans="1:25" s="79" customFormat="1" ht="15.75" customHeight="1">
      <c r="A12" s="2">
        <v>8</v>
      </c>
      <c r="B12" s="63" t="s">
        <v>98</v>
      </c>
      <c r="C12" s="60">
        <v>39815</v>
      </c>
      <c r="D12" s="153" t="s">
        <v>32</v>
      </c>
      <c r="E12" s="59" t="s">
        <v>23</v>
      </c>
      <c r="F12" s="61">
        <v>62</v>
      </c>
      <c r="G12" s="61">
        <v>62</v>
      </c>
      <c r="H12" s="61">
        <v>1</v>
      </c>
      <c r="I12" s="175">
        <v>48401</v>
      </c>
      <c r="J12" s="176">
        <v>4316</v>
      </c>
      <c r="K12" s="175">
        <v>89186</v>
      </c>
      <c r="L12" s="176">
        <v>7754</v>
      </c>
      <c r="M12" s="175">
        <v>86485</v>
      </c>
      <c r="N12" s="176">
        <v>7524</v>
      </c>
      <c r="O12" s="177">
        <f>+I12+K12+M12</f>
        <v>224072</v>
      </c>
      <c r="P12" s="178">
        <f>+J12+L12+N12</f>
        <v>19594</v>
      </c>
      <c r="Q12" s="179">
        <f>IF(O12&lt;&gt;0,P12/G12,"")</f>
        <v>316.03225806451616</v>
      </c>
      <c r="R12" s="180">
        <f>IF(O12&lt;&gt;0,O12/P12,"")</f>
        <v>11.435745636419313</v>
      </c>
      <c r="S12" s="175"/>
      <c r="T12" s="182">
        <f>IF(S12&lt;&gt;0,-(S12-O12)/S12,"")</f>
      </c>
      <c r="U12" s="175">
        <v>224072</v>
      </c>
      <c r="V12" s="176">
        <v>19594</v>
      </c>
      <c r="W12" s="219">
        <f>U12/V12</f>
        <v>11.435745636419313</v>
      </c>
      <c r="X12" s="96"/>
      <c r="Y12" s="94"/>
    </row>
    <row r="13" spans="1:25" s="79" customFormat="1" ht="15.75" customHeight="1">
      <c r="A13" s="2">
        <v>9</v>
      </c>
      <c r="B13" s="62" t="s">
        <v>91</v>
      </c>
      <c r="C13" s="54">
        <v>39808</v>
      </c>
      <c r="D13" s="55" t="s">
        <v>4</v>
      </c>
      <c r="E13" s="55" t="s">
        <v>92</v>
      </c>
      <c r="F13" s="56">
        <v>34</v>
      </c>
      <c r="G13" s="56">
        <v>34</v>
      </c>
      <c r="H13" s="56">
        <v>2</v>
      </c>
      <c r="I13" s="183">
        <v>35795</v>
      </c>
      <c r="J13" s="184">
        <v>3529</v>
      </c>
      <c r="K13" s="183">
        <v>57482</v>
      </c>
      <c r="L13" s="184">
        <v>5377</v>
      </c>
      <c r="M13" s="183">
        <v>60204</v>
      </c>
      <c r="N13" s="184">
        <v>5759</v>
      </c>
      <c r="O13" s="185">
        <f>+M13+K13+I13</f>
        <v>153481</v>
      </c>
      <c r="P13" s="186">
        <f>+N13+L13+J13</f>
        <v>14665</v>
      </c>
      <c r="Q13" s="184">
        <f>+P13/G13</f>
        <v>431.3235294117647</v>
      </c>
      <c r="R13" s="187">
        <f>+O13/P13</f>
        <v>10.46580293215138</v>
      </c>
      <c r="S13" s="183">
        <v>213473</v>
      </c>
      <c r="T13" s="188">
        <v>0.18</v>
      </c>
      <c r="U13" s="183">
        <v>552090</v>
      </c>
      <c r="V13" s="184">
        <v>56228</v>
      </c>
      <c r="W13" s="218">
        <f>+U13/V13</f>
        <v>9.818773564772</v>
      </c>
      <c r="X13" s="94"/>
      <c r="Y13" s="94"/>
    </row>
    <row r="14" spans="1:25" s="79" customFormat="1" ht="15.75" customHeight="1">
      <c r="A14" s="2">
        <v>10</v>
      </c>
      <c r="B14" s="57" t="s">
        <v>76</v>
      </c>
      <c r="C14" s="54">
        <v>39801</v>
      </c>
      <c r="D14" s="55" t="s">
        <v>37</v>
      </c>
      <c r="E14" s="55" t="s">
        <v>77</v>
      </c>
      <c r="F14" s="56">
        <v>37</v>
      </c>
      <c r="G14" s="56">
        <v>37</v>
      </c>
      <c r="H14" s="56">
        <v>3</v>
      </c>
      <c r="I14" s="183">
        <v>18014</v>
      </c>
      <c r="J14" s="184">
        <v>2270</v>
      </c>
      <c r="K14" s="183">
        <v>30068</v>
      </c>
      <c r="L14" s="184">
        <v>3788</v>
      </c>
      <c r="M14" s="183">
        <v>30159</v>
      </c>
      <c r="N14" s="184">
        <v>3659</v>
      </c>
      <c r="O14" s="177">
        <f aca="true" t="shared" si="0" ref="O14:P16">I14+K14+M14</f>
        <v>78241</v>
      </c>
      <c r="P14" s="178">
        <f t="shared" si="0"/>
        <v>9717</v>
      </c>
      <c r="Q14" s="184">
        <f>P14/G14</f>
        <v>262.6216216216216</v>
      </c>
      <c r="R14" s="187">
        <f>+O14/P14</f>
        <v>8.051970772872286</v>
      </c>
      <c r="S14" s="183">
        <v>96130.5</v>
      </c>
      <c r="T14" s="188">
        <f>-(S14-O14)/S14</f>
        <v>-0.1860959841049407</v>
      </c>
      <c r="U14" s="189">
        <v>578546.5</v>
      </c>
      <c r="V14" s="176">
        <v>70606</v>
      </c>
      <c r="W14" s="220">
        <f>U14/V14</f>
        <v>8.19401325666374</v>
      </c>
      <c r="X14" s="94"/>
      <c r="Y14" s="94"/>
    </row>
    <row r="15" spans="1:25" s="79" customFormat="1" ht="15.75" customHeight="1">
      <c r="A15" s="2">
        <v>11</v>
      </c>
      <c r="B15" s="57" t="s">
        <v>52</v>
      </c>
      <c r="C15" s="54">
        <v>39794</v>
      </c>
      <c r="D15" s="55" t="s">
        <v>37</v>
      </c>
      <c r="E15" s="55" t="s">
        <v>48</v>
      </c>
      <c r="F15" s="56">
        <v>100</v>
      </c>
      <c r="G15" s="56">
        <v>73</v>
      </c>
      <c r="H15" s="56">
        <v>4</v>
      </c>
      <c r="I15" s="183">
        <v>15672.5</v>
      </c>
      <c r="J15" s="184">
        <v>1987</v>
      </c>
      <c r="K15" s="183">
        <v>28479</v>
      </c>
      <c r="L15" s="184">
        <v>3389</v>
      </c>
      <c r="M15" s="183">
        <v>27669</v>
      </c>
      <c r="N15" s="184">
        <v>3359</v>
      </c>
      <c r="O15" s="177">
        <f t="shared" si="0"/>
        <v>71820.5</v>
      </c>
      <c r="P15" s="178">
        <f t="shared" si="0"/>
        <v>8735</v>
      </c>
      <c r="Q15" s="184">
        <f>P15/G15</f>
        <v>119.65753424657534</v>
      </c>
      <c r="R15" s="187">
        <f>+O15/P15</f>
        <v>8.22215226101889</v>
      </c>
      <c r="S15" s="183">
        <v>197167</v>
      </c>
      <c r="T15" s="188">
        <f>-(S15-O15)/S15</f>
        <v>-0.6357377248728235</v>
      </c>
      <c r="U15" s="189">
        <v>2355046</v>
      </c>
      <c r="V15" s="176">
        <v>252664</v>
      </c>
      <c r="W15" s="220">
        <f>U15/V15</f>
        <v>9.320860906183706</v>
      </c>
      <c r="X15" s="94"/>
      <c r="Y15" s="94"/>
    </row>
    <row r="16" spans="1:25" s="79" customFormat="1" ht="15.75" customHeight="1">
      <c r="A16" s="2">
        <v>12</v>
      </c>
      <c r="B16" s="57" t="s">
        <v>99</v>
      </c>
      <c r="C16" s="54">
        <v>39815</v>
      </c>
      <c r="D16" s="55" t="s">
        <v>37</v>
      </c>
      <c r="E16" s="55" t="s">
        <v>100</v>
      </c>
      <c r="F16" s="56">
        <v>37</v>
      </c>
      <c r="G16" s="56">
        <v>37</v>
      </c>
      <c r="H16" s="56">
        <v>1</v>
      </c>
      <c r="I16" s="183">
        <v>14440</v>
      </c>
      <c r="J16" s="184">
        <v>1278</v>
      </c>
      <c r="K16" s="183">
        <v>19862</v>
      </c>
      <c r="L16" s="184">
        <v>1767</v>
      </c>
      <c r="M16" s="183">
        <v>20024</v>
      </c>
      <c r="N16" s="184">
        <v>1813</v>
      </c>
      <c r="O16" s="177">
        <f t="shared" si="0"/>
        <v>54326</v>
      </c>
      <c r="P16" s="178">
        <f t="shared" si="0"/>
        <v>4858</v>
      </c>
      <c r="Q16" s="184">
        <f>P16/G16</f>
        <v>131.2972972972973</v>
      </c>
      <c r="R16" s="187">
        <f>+O16/P16</f>
        <v>11.182791272128448</v>
      </c>
      <c r="S16" s="183">
        <v>6291</v>
      </c>
      <c r="T16" s="188">
        <f>-(S16-O16)/S16</f>
        <v>7.635511047528215</v>
      </c>
      <c r="U16" s="189">
        <v>54326</v>
      </c>
      <c r="V16" s="176">
        <v>4858</v>
      </c>
      <c r="W16" s="220">
        <f>U16/V16</f>
        <v>11.182791272128448</v>
      </c>
      <c r="X16" s="94"/>
      <c r="Y16" s="94"/>
    </row>
    <row r="17" spans="1:25" s="79" customFormat="1" ht="15.75" customHeight="1">
      <c r="A17" s="2">
        <v>13</v>
      </c>
      <c r="B17" s="57" t="s">
        <v>93</v>
      </c>
      <c r="C17" s="54">
        <v>39808</v>
      </c>
      <c r="D17" s="55" t="s">
        <v>30</v>
      </c>
      <c r="E17" s="55" t="s">
        <v>94</v>
      </c>
      <c r="F17" s="56">
        <v>88</v>
      </c>
      <c r="G17" s="56">
        <v>88</v>
      </c>
      <c r="H17" s="56">
        <v>2</v>
      </c>
      <c r="I17" s="183">
        <v>12479.5</v>
      </c>
      <c r="J17" s="184">
        <v>1810</v>
      </c>
      <c r="K17" s="183">
        <v>19850</v>
      </c>
      <c r="L17" s="184">
        <v>2734</v>
      </c>
      <c r="M17" s="183">
        <v>21839.5</v>
      </c>
      <c r="N17" s="184">
        <v>2900</v>
      </c>
      <c r="O17" s="185">
        <f>I17+K17+M17</f>
        <v>54169</v>
      </c>
      <c r="P17" s="186">
        <f>SUM(J17+L17+N17)</f>
        <v>7444</v>
      </c>
      <c r="Q17" s="190"/>
      <c r="R17" s="191"/>
      <c r="S17" s="183">
        <v>78711</v>
      </c>
      <c r="T17" s="192"/>
      <c r="U17" s="189">
        <v>227459.5</v>
      </c>
      <c r="V17" s="190">
        <v>31433</v>
      </c>
      <c r="W17" s="220">
        <f>U17/V17</f>
        <v>7.236328062863869</v>
      </c>
      <c r="X17" s="94"/>
      <c r="Y17" s="94"/>
    </row>
    <row r="18" spans="1:25" s="79" customFormat="1" ht="15.75" customHeight="1">
      <c r="A18" s="2">
        <v>14</v>
      </c>
      <c r="B18" s="57" t="s">
        <v>101</v>
      </c>
      <c r="C18" s="54">
        <v>39449</v>
      </c>
      <c r="D18" s="55" t="s">
        <v>102</v>
      </c>
      <c r="E18" s="55" t="s">
        <v>102</v>
      </c>
      <c r="F18" s="56">
        <v>26</v>
      </c>
      <c r="G18" s="56">
        <v>26</v>
      </c>
      <c r="H18" s="56">
        <v>1</v>
      </c>
      <c r="I18" s="183">
        <v>10477</v>
      </c>
      <c r="J18" s="184">
        <v>993</v>
      </c>
      <c r="K18" s="183">
        <v>15807</v>
      </c>
      <c r="L18" s="184">
        <v>1427</v>
      </c>
      <c r="M18" s="183">
        <v>16835.5</v>
      </c>
      <c r="N18" s="184">
        <v>1521</v>
      </c>
      <c r="O18" s="185">
        <f>I18+K18+M18</f>
        <v>43119.5</v>
      </c>
      <c r="P18" s="186">
        <f>J18+L18+N18</f>
        <v>3941</v>
      </c>
      <c r="Q18" s="190"/>
      <c r="R18" s="191"/>
      <c r="S18" s="183">
        <v>0</v>
      </c>
      <c r="T18" s="192"/>
      <c r="U18" s="189">
        <v>43119.5</v>
      </c>
      <c r="V18" s="190">
        <v>3941</v>
      </c>
      <c r="W18" s="220">
        <f>U18/V18</f>
        <v>10.941258563816291</v>
      </c>
      <c r="X18" s="94"/>
      <c r="Y18" s="94"/>
    </row>
    <row r="19" spans="1:25" s="79" customFormat="1" ht="15.75" customHeight="1">
      <c r="A19" s="2">
        <v>15</v>
      </c>
      <c r="B19" s="63" t="s">
        <v>74</v>
      </c>
      <c r="C19" s="60">
        <v>39801</v>
      </c>
      <c r="D19" s="59" t="s">
        <v>69</v>
      </c>
      <c r="E19" s="59" t="s">
        <v>75</v>
      </c>
      <c r="F19" s="61">
        <v>84</v>
      </c>
      <c r="G19" s="61">
        <v>47</v>
      </c>
      <c r="H19" s="61">
        <v>3</v>
      </c>
      <c r="I19" s="175">
        <v>5188</v>
      </c>
      <c r="J19" s="176">
        <v>703</v>
      </c>
      <c r="K19" s="175">
        <v>8755.5</v>
      </c>
      <c r="L19" s="176">
        <v>1130</v>
      </c>
      <c r="M19" s="175">
        <v>10204</v>
      </c>
      <c r="N19" s="176">
        <v>1332</v>
      </c>
      <c r="O19" s="177">
        <f>I19+K19+M19</f>
        <v>24147.5</v>
      </c>
      <c r="P19" s="178">
        <f>J19+L19+N19</f>
        <v>3165</v>
      </c>
      <c r="Q19" s="179">
        <f>IF(O19&lt;&gt;0,P19/G19,"")</f>
        <v>67.34042553191489</v>
      </c>
      <c r="R19" s="180">
        <f>IF(O19&lt;&gt;0,O19/P19,"")</f>
        <v>7.6295418641390205</v>
      </c>
      <c r="S19" s="175">
        <v>76006.5</v>
      </c>
      <c r="T19" s="182">
        <f>IF(S19&lt;&gt;0,-(S19-O19)/S19,"")</f>
        <v>-0.6822969088170091</v>
      </c>
      <c r="U19" s="181">
        <v>538569.5</v>
      </c>
      <c r="V19" s="190">
        <v>60462</v>
      </c>
      <c r="W19" s="221">
        <f>IF(U19&lt;&gt;0,U19/V19,"")</f>
        <v>8.907570043994575</v>
      </c>
      <c r="X19" s="94"/>
      <c r="Y19" s="94"/>
    </row>
    <row r="20" spans="1:25" s="79" customFormat="1" ht="15.75" customHeight="1">
      <c r="A20" s="2">
        <v>16</v>
      </c>
      <c r="B20" s="63" t="s">
        <v>103</v>
      </c>
      <c r="C20" s="60">
        <v>39815</v>
      </c>
      <c r="D20" s="59" t="s">
        <v>69</v>
      </c>
      <c r="E20" s="59" t="s">
        <v>104</v>
      </c>
      <c r="F20" s="61">
        <v>16</v>
      </c>
      <c r="G20" s="61">
        <v>16</v>
      </c>
      <c r="H20" s="61">
        <v>1</v>
      </c>
      <c r="I20" s="175">
        <v>4324</v>
      </c>
      <c r="J20" s="176">
        <v>400</v>
      </c>
      <c r="K20" s="175">
        <v>9274</v>
      </c>
      <c r="L20" s="176">
        <v>810</v>
      </c>
      <c r="M20" s="175">
        <v>8847</v>
      </c>
      <c r="N20" s="176">
        <v>756</v>
      </c>
      <c r="O20" s="177">
        <f>I20+K20+M20</f>
        <v>22445</v>
      </c>
      <c r="P20" s="178">
        <f>J20+L20+N20</f>
        <v>1966</v>
      </c>
      <c r="Q20" s="179">
        <f>IF(O20&lt;&gt;0,P20/G20,"")</f>
        <v>122.875</v>
      </c>
      <c r="R20" s="180">
        <f>IF(O20&lt;&gt;0,O20/P20,"")</f>
        <v>11.416581892166835</v>
      </c>
      <c r="S20" s="175"/>
      <c r="T20" s="182">
        <f>IF(S20&lt;&gt;0,-(S20-O20)/S20,"")</f>
      </c>
      <c r="U20" s="175">
        <v>22445</v>
      </c>
      <c r="V20" s="176">
        <v>1966</v>
      </c>
      <c r="W20" s="221">
        <f>IF(U20&lt;&gt;0,U20/V20,"")</f>
        <v>11.416581892166835</v>
      </c>
      <c r="X20" s="94"/>
      <c r="Y20" s="94"/>
    </row>
    <row r="21" spans="1:24" s="79" customFormat="1" ht="15.75" customHeight="1">
      <c r="A21" s="2">
        <v>17</v>
      </c>
      <c r="B21" s="62" t="s">
        <v>0</v>
      </c>
      <c r="C21" s="54">
        <v>39773</v>
      </c>
      <c r="D21" s="55" t="s">
        <v>4</v>
      </c>
      <c r="E21" s="55" t="s">
        <v>95</v>
      </c>
      <c r="F21" s="56">
        <v>204</v>
      </c>
      <c r="G21" s="56">
        <v>27</v>
      </c>
      <c r="H21" s="56">
        <v>7</v>
      </c>
      <c r="I21" s="183">
        <v>4270</v>
      </c>
      <c r="J21" s="184">
        <v>739</v>
      </c>
      <c r="K21" s="183">
        <v>8266</v>
      </c>
      <c r="L21" s="184">
        <v>1349</v>
      </c>
      <c r="M21" s="183">
        <v>8050</v>
      </c>
      <c r="N21" s="184">
        <v>1269</v>
      </c>
      <c r="O21" s="185">
        <f>+M21+K21+I21</f>
        <v>20586</v>
      </c>
      <c r="P21" s="186">
        <f>+N21+L21+J21</f>
        <v>3357</v>
      </c>
      <c r="Q21" s="184">
        <f>+P21/G21</f>
        <v>124.33333333333333</v>
      </c>
      <c r="R21" s="187">
        <f>+O21/P21</f>
        <v>6.132260947274352</v>
      </c>
      <c r="S21" s="183">
        <v>34832</v>
      </c>
      <c r="T21" s="188">
        <v>0.18</v>
      </c>
      <c r="U21" s="183">
        <v>11386606</v>
      </c>
      <c r="V21" s="184">
        <v>1404890</v>
      </c>
      <c r="W21" s="218">
        <f>+U21/V21</f>
        <v>8.104980461103716</v>
      </c>
      <c r="X21" s="94"/>
    </row>
    <row r="22" spans="1:24" s="79" customFormat="1" ht="15.75" customHeight="1">
      <c r="A22" s="2">
        <v>18</v>
      </c>
      <c r="B22" s="62" t="s">
        <v>1</v>
      </c>
      <c r="C22" s="54">
        <v>39780</v>
      </c>
      <c r="D22" s="55" t="s">
        <v>4</v>
      </c>
      <c r="E22" s="55" t="s">
        <v>15</v>
      </c>
      <c r="F22" s="56">
        <v>121</v>
      </c>
      <c r="G22" s="56">
        <v>34</v>
      </c>
      <c r="H22" s="56">
        <v>6</v>
      </c>
      <c r="I22" s="183">
        <v>3145</v>
      </c>
      <c r="J22" s="184">
        <v>516</v>
      </c>
      <c r="K22" s="183">
        <v>6815</v>
      </c>
      <c r="L22" s="184">
        <v>1097</v>
      </c>
      <c r="M22" s="183">
        <v>7053</v>
      </c>
      <c r="N22" s="184">
        <v>1134</v>
      </c>
      <c r="O22" s="185">
        <f>+M22+K22+I22</f>
        <v>17013</v>
      </c>
      <c r="P22" s="186">
        <f>+N22+L22+J22</f>
        <v>2747</v>
      </c>
      <c r="Q22" s="184">
        <f>+P22/G22</f>
        <v>80.79411764705883</v>
      </c>
      <c r="R22" s="187">
        <f>+O22/P22</f>
        <v>6.193301783764106</v>
      </c>
      <c r="S22" s="183">
        <v>26653</v>
      </c>
      <c r="T22" s="188">
        <v>0</v>
      </c>
      <c r="U22" s="183">
        <v>3372451</v>
      </c>
      <c r="V22" s="184">
        <v>388566</v>
      </c>
      <c r="W22" s="218">
        <f>+U22/V22</f>
        <v>8.679223092087316</v>
      </c>
      <c r="X22" s="94"/>
    </row>
    <row r="23" spans="1:24" s="79" customFormat="1" ht="15.75" customHeight="1">
      <c r="A23" s="2">
        <v>19</v>
      </c>
      <c r="B23" s="57" t="s">
        <v>53</v>
      </c>
      <c r="C23" s="54">
        <v>39766</v>
      </c>
      <c r="D23" s="55" t="s">
        <v>30</v>
      </c>
      <c r="E23" s="55" t="s">
        <v>54</v>
      </c>
      <c r="F23" s="56">
        <v>5</v>
      </c>
      <c r="G23" s="56">
        <v>5</v>
      </c>
      <c r="H23" s="56">
        <v>8</v>
      </c>
      <c r="I23" s="183">
        <v>4203</v>
      </c>
      <c r="J23" s="184">
        <v>513</v>
      </c>
      <c r="K23" s="183">
        <v>2145.5</v>
      </c>
      <c r="L23" s="184">
        <v>311</v>
      </c>
      <c r="M23" s="183">
        <v>3156</v>
      </c>
      <c r="N23" s="184">
        <v>436</v>
      </c>
      <c r="O23" s="185">
        <f>SUM(I23+K23+M23)</f>
        <v>9504.5</v>
      </c>
      <c r="P23" s="186">
        <f>SUM(J23+L23+N23)</f>
        <v>1260</v>
      </c>
      <c r="Q23" s="190"/>
      <c r="R23" s="191"/>
      <c r="S23" s="183">
        <v>4084</v>
      </c>
      <c r="T23" s="192"/>
      <c r="U23" s="183">
        <v>225836.5</v>
      </c>
      <c r="V23" s="184">
        <v>44693</v>
      </c>
      <c r="W23" s="220">
        <f>U23/V23</f>
        <v>5.053062000760746</v>
      </c>
      <c r="X23" s="94"/>
    </row>
    <row r="24" spans="1:24" s="79" customFormat="1" ht="18.75" thickBot="1">
      <c r="A24" s="2">
        <v>20</v>
      </c>
      <c r="B24" s="154" t="s">
        <v>45</v>
      </c>
      <c r="C24" s="155">
        <v>39766</v>
      </c>
      <c r="D24" s="156" t="s">
        <v>37</v>
      </c>
      <c r="E24" s="156" t="s">
        <v>46</v>
      </c>
      <c r="F24" s="157">
        <v>20</v>
      </c>
      <c r="G24" s="157">
        <v>13</v>
      </c>
      <c r="H24" s="157">
        <v>8</v>
      </c>
      <c r="I24" s="250">
        <v>1202</v>
      </c>
      <c r="J24" s="251">
        <v>200</v>
      </c>
      <c r="K24" s="250">
        <v>2111</v>
      </c>
      <c r="L24" s="251">
        <v>347</v>
      </c>
      <c r="M24" s="250">
        <v>2586</v>
      </c>
      <c r="N24" s="251">
        <v>391</v>
      </c>
      <c r="O24" s="252">
        <f>I24+K24+M24</f>
        <v>5899</v>
      </c>
      <c r="P24" s="253">
        <f>J24+L24+N24</f>
        <v>938</v>
      </c>
      <c r="Q24" s="251">
        <f>P24/G24</f>
        <v>72.15384615384616</v>
      </c>
      <c r="R24" s="254">
        <f>+O24/P24</f>
        <v>6.288912579957356</v>
      </c>
      <c r="S24" s="250">
        <v>6291</v>
      </c>
      <c r="T24" s="255">
        <f>-(S24-O24)/S24</f>
        <v>-0.06231123827690351</v>
      </c>
      <c r="U24" s="256">
        <v>223530</v>
      </c>
      <c r="V24" s="257">
        <v>29119</v>
      </c>
      <c r="W24" s="258">
        <f>U24/V24</f>
        <v>7.676431196126241</v>
      </c>
      <c r="X24" s="94"/>
    </row>
    <row r="25" spans="1:28" s="103" customFormat="1" ht="15">
      <c r="A25" s="1"/>
      <c r="B25" s="296"/>
      <c r="C25" s="296"/>
      <c r="D25" s="297"/>
      <c r="E25" s="297"/>
      <c r="F25" s="97"/>
      <c r="G25" s="97"/>
      <c r="H25" s="98"/>
      <c r="I25" s="99"/>
      <c r="J25" s="100"/>
      <c r="K25" s="99"/>
      <c r="L25" s="100"/>
      <c r="M25" s="99"/>
      <c r="N25" s="100"/>
      <c r="O25" s="99"/>
      <c r="P25" s="100"/>
      <c r="Q25" s="100" t="e">
        <f>O25/G25</f>
        <v>#DIV/0!</v>
      </c>
      <c r="R25" s="101" t="e">
        <f>O25/P25</f>
        <v>#DIV/0!</v>
      </c>
      <c r="S25" s="99"/>
      <c r="T25" s="102"/>
      <c r="U25" s="99"/>
      <c r="V25" s="100"/>
      <c r="W25" s="101"/>
      <c r="AB25" s="103" t="s">
        <v>22</v>
      </c>
    </row>
    <row r="26" spans="1:24" s="105" customFormat="1" ht="18">
      <c r="A26" s="104"/>
      <c r="G26" s="106"/>
      <c r="H26" s="107"/>
      <c r="I26" s="108"/>
      <c r="J26" s="109"/>
      <c r="K26" s="108"/>
      <c r="L26" s="109"/>
      <c r="M26" s="108"/>
      <c r="N26" s="109"/>
      <c r="O26" s="108"/>
      <c r="P26" s="109"/>
      <c r="Q26" s="110"/>
      <c r="R26" s="111"/>
      <c r="S26" s="112"/>
      <c r="T26" s="113"/>
      <c r="U26" s="112"/>
      <c r="V26" s="114"/>
      <c r="W26" s="111"/>
      <c r="X26" s="115"/>
    </row>
    <row r="27" spans="1:24" s="122" customFormat="1" ht="18">
      <c r="A27" s="116"/>
      <c r="B27" s="95"/>
      <c r="C27" s="117"/>
      <c r="D27" s="298"/>
      <c r="E27" s="299"/>
      <c r="F27" s="299"/>
      <c r="G27" s="299"/>
      <c r="H27" s="120"/>
      <c r="I27" s="121"/>
      <c r="K27" s="121"/>
      <c r="M27" s="121"/>
      <c r="O27" s="123"/>
      <c r="R27" s="124"/>
      <c r="S27" s="300" t="s">
        <v>2</v>
      </c>
      <c r="T27" s="300"/>
      <c r="U27" s="300"/>
      <c r="V27" s="300"/>
      <c r="W27" s="300"/>
      <c r="X27" s="125"/>
    </row>
    <row r="28" spans="1:24" s="122" customFormat="1" ht="18">
      <c r="A28" s="116"/>
      <c r="B28" s="95"/>
      <c r="C28" s="117"/>
      <c r="D28" s="118"/>
      <c r="E28" s="119"/>
      <c r="F28" s="119"/>
      <c r="G28" s="126"/>
      <c r="H28" s="120"/>
      <c r="M28" s="121"/>
      <c r="O28" s="123"/>
      <c r="R28" s="124"/>
      <c r="S28" s="300"/>
      <c r="T28" s="300"/>
      <c r="U28" s="300"/>
      <c r="V28" s="300"/>
      <c r="W28" s="300"/>
      <c r="X28" s="125"/>
    </row>
    <row r="29" spans="1:24" s="122" customFormat="1" ht="18">
      <c r="A29" s="116"/>
      <c r="G29" s="120"/>
      <c r="H29" s="120"/>
      <c r="M29" s="121"/>
      <c r="O29" s="123"/>
      <c r="R29" s="124"/>
      <c r="S29" s="300"/>
      <c r="T29" s="300"/>
      <c r="U29" s="300"/>
      <c r="V29" s="300"/>
      <c r="W29" s="300"/>
      <c r="X29" s="125"/>
    </row>
    <row r="30" spans="1:24" s="122" customFormat="1" ht="30" customHeight="1">
      <c r="A30" s="116"/>
      <c r="C30" s="120"/>
      <c r="E30" s="127"/>
      <c r="F30" s="120"/>
      <c r="G30" s="120"/>
      <c r="H30" s="120"/>
      <c r="I30" s="121"/>
      <c r="K30" s="121"/>
      <c r="M30" s="121"/>
      <c r="O30" s="123"/>
      <c r="P30" s="293" t="s">
        <v>29</v>
      </c>
      <c r="Q30" s="294"/>
      <c r="R30" s="294"/>
      <c r="S30" s="294"/>
      <c r="T30" s="294"/>
      <c r="U30" s="294"/>
      <c r="V30" s="294"/>
      <c r="W30" s="294"/>
      <c r="X30" s="125"/>
    </row>
    <row r="31" spans="1:24" s="122" customFormat="1" ht="30" customHeight="1">
      <c r="A31" s="116"/>
      <c r="C31" s="120"/>
      <c r="E31" s="127"/>
      <c r="F31" s="120"/>
      <c r="G31" s="120"/>
      <c r="H31" s="120"/>
      <c r="I31" s="121"/>
      <c r="K31" s="121"/>
      <c r="M31" s="121"/>
      <c r="O31" s="123"/>
      <c r="P31" s="294"/>
      <c r="Q31" s="294"/>
      <c r="R31" s="294"/>
      <c r="S31" s="294"/>
      <c r="T31" s="294"/>
      <c r="U31" s="294"/>
      <c r="V31" s="294"/>
      <c r="W31" s="294"/>
      <c r="X31" s="125"/>
    </row>
    <row r="32" spans="1:24" s="122" customFormat="1" ht="30" customHeight="1">
      <c r="A32" s="116"/>
      <c r="C32" s="120"/>
      <c r="E32" s="127"/>
      <c r="F32" s="120"/>
      <c r="G32" s="120"/>
      <c r="H32" s="120"/>
      <c r="I32" s="121"/>
      <c r="K32" s="121"/>
      <c r="M32" s="121"/>
      <c r="O32" s="123"/>
      <c r="P32" s="294"/>
      <c r="Q32" s="294"/>
      <c r="R32" s="294"/>
      <c r="S32" s="294"/>
      <c r="T32" s="294"/>
      <c r="U32" s="294"/>
      <c r="V32" s="294"/>
      <c r="W32" s="294"/>
      <c r="X32" s="125"/>
    </row>
    <row r="33" spans="1:24" s="122" customFormat="1" ht="30" customHeight="1">
      <c r="A33" s="116"/>
      <c r="C33" s="120"/>
      <c r="E33" s="127"/>
      <c r="F33" s="120"/>
      <c r="G33" s="120"/>
      <c r="H33" s="120"/>
      <c r="I33" s="121"/>
      <c r="K33" s="121"/>
      <c r="M33" s="121"/>
      <c r="O33" s="123"/>
      <c r="P33" s="294"/>
      <c r="Q33" s="294"/>
      <c r="R33" s="294"/>
      <c r="S33" s="294"/>
      <c r="T33" s="294"/>
      <c r="U33" s="294"/>
      <c r="V33" s="294"/>
      <c r="W33" s="294"/>
      <c r="X33" s="125"/>
    </row>
    <row r="34" spans="1:24" s="122" customFormat="1" ht="30" customHeight="1">
      <c r="A34" s="116"/>
      <c r="C34" s="120"/>
      <c r="E34" s="127"/>
      <c r="F34" s="120"/>
      <c r="G34" s="120"/>
      <c r="H34" s="120"/>
      <c r="I34" s="121"/>
      <c r="K34" s="121"/>
      <c r="M34" s="121"/>
      <c r="O34" s="123"/>
      <c r="P34" s="294"/>
      <c r="Q34" s="294"/>
      <c r="R34" s="294"/>
      <c r="S34" s="294"/>
      <c r="T34" s="294"/>
      <c r="U34" s="294"/>
      <c r="V34" s="294"/>
      <c r="W34" s="294"/>
      <c r="X34" s="125"/>
    </row>
    <row r="35" spans="1:24" s="122" customFormat="1" ht="45" customHeight="1">
      <c r="A35" s="116"/>
      <c r="C35" s="120"/>
      <c r="E35" s="127"/>
      <c r="F35" s="120"/>
      <c r="G35" s="128"/>
      <c r="H35" s="128"/>
      <c r="I35" s="129"/>
      <c r="J35" s="130"/>
      <c r="K35" s="129"/>
      <c r="L35" s="130"/>
      <c r="M35" s="129"/>
      <c r="N35" s="130"/>
      <c r="O35" s="123"/>
      <c r="P35" s="294"/>
      <c r="Q35" s="294"/>
      <c r="R35" s="294"/>
      <c r="S35" s="294"/>
      <c r="T35" s="294"/>
      <c r="U35" s="294"/>
      <c r="V35" s="294"/>
      <c r="W35" s="294"/>
      <c r="X35" s="125"/>
    </row>
    <row r="36" spans="1:24" s="122" customFormat="1" ht="33" customHeight="1">
      <c r="A36" s="116"/>
      <c r="C36" s="120"/>
      <c r="E36" s="127"/>
      <c r="F36" s="120"/>
      <c r="G36" s="128"/>
      <c r="H36" s="128"/>
      <c r="I36" s="129"/>
      <c r="J36" s="130"/>
      <c r="K36" s="129"/>
      <c r="L36" s="130"/>
      <c r="M36" s="129"/>
      <c r="N36" s="130"/>
      <c r="O36" s="123"/>
      <c r="P36" s="295" t="s">
        <v>16</v>
      </c>
      <c r="Q36" s="294"/>
      <c r="R36" s="294"/>
      <c r="S36" s="294"/>
      <c r="T36" s="294"/>
      <c r="U36" s="294"/>
      <c r="V36" s="294"/>
      <c r="W36" s="294"/>
      <c r="X36" s="125"/>
    </row>
    <row r="37" spans="1:24" s="122" customFormat="1" ht="33" customHeight="1">
      <c r="A37" s="116"/>
      <c r="C37" s="120"/>
      <c r="E37" s="127"/>
      <c r="F37" s="120"/>
      <c r="G37" s="128"/>
      <c r="H37" s="128"/>
      <c r="I37" s="129"/>
      <c r="J37" s="130"/>
      <c r="K37" s="129"/>
      <c r="L37" s="130"/>
      <c r="M37" s="129"/>
      <c r="N37" s="130"/>
      <c r="O37" s="123"/>
      <c r="P37" s="294"/>
      <c r="Q37" s="294"/>
      <c r="R37" s="294"/>
      <c r="S37" s="294"/>
      <c r="T37" s="294"/>
      <c r="U37" s="294"/>
      <c r="V37" s="294"/>
      <c r="W37" s="294"/>
      <c r="X37" s="125"/>
    </row>
    <row r="38" spans="1:24" s="122" customFormat="1" ht="33" customHeight="1">
      <c r="A38" s="116"/>
      <c r="C38" s="120"/>
      <c r="E38" s="127"/>
      <c r="F38" s="120"/>
      <c r="G38" s="128"/>
      <c r="H38" s="128"/>
      <c r="I38" s="129"/>
      <c r="J38" s="130"/>
      <c r="K38" s="129"/>
      <c r="L38" s="130"/>
      <c r="M38" s="129"/>
      <c r="N38" s="130"/>
      <c r="O38" s="123"/>
      <c r="P38" s="294"/>
      <c r="Q38" s="294"/>
      <c r="R38" s="294"/>
      <c r="S38" s="294"/>
      <c r="T38" s="294"/>
      <c r="U38" s="294"/>
      <c r="V38" s="294"/>
      <c r="W38" s="294"/>
      <c r="X38" s="125"/>
    </row>
    <row r="39" spans="1:24" s="122" customFormat="1" ht="33" customHeight="1">
      <c r="A39" s="116"/>
      <c r="C39" s="120"/>
      <c r="E39" s="127"/>
      <c r="F39" s="120"/>
      <c r="G39" s="128"/>
      <c r="H39" s="128"/>
      <c r="I39" s="129"/>
      <c r="J39" s="130"/>
      <c r="K39" s="129"/>
      <c r="L39" s="130"/>
      <c r="M39" s="129"/>
      <c r="N39" s="130"/>
      <c r="O39" s="123"/>
      <c r="P39" s="294"/>
      <c r="Q39" s="294"/>
      <c r="R39" s="294"/>
      <c r="S39" s="294"/>
      <c r="T39" s="294"/>
      <c r="U39" s="294"/>
      <c r="V39" s="294"/>
      <c r="W39" s="294"/>
      <c r="X39" s="125"/>
    </row>
    <row r="40" spans="1:24" s="122" customFormat="1" ht="33" customHeight="1">
      <c r="A40" s="116"/>
      <c r="C40" s="120"/>
      <c r="E40" s="127"/>
      <c r="F40" s="120"/>
      <c r="G40" s="128"/>
      <c r="H40" s="128"/>
      <c r="I40" s="129"/>
      <c r="J40" s="130"/>
      <c r="K40" s="129"/>
      <c r="L40" s="130"/>
      <c r="M40" s="129"/>
      <c r="N40" s="130"/>
      <c r="O40" s="123"/>
      <c r="P40" s="294"/>
      <c r="Q40" s="294"/>
      <c r="R40" s="294"/>
      <c r="S40" s="294"/>
      <c r="T40" s="294"/>
      <c r="U40" s="294"/>
      <c r="V40" s="294"/>
      <c r="W40" s="294"/>
      <c r="X40" s="125"/>
    </row>
    <row r="41" spans="16:23" ht="33" customHeight="1">
      <c r="P41" s="294"/>
      <c r="Q41" s="294"/>
      <c r="R41" s="294"/>
      <c r="S41" s="294"/>
      <c r="T41" s="294"/>
      <c r="U41" s="294"/>
      <c r="V41" s="294"/>
      <c r="W41" s="294"/>
    </row>
    <row r="42" spans="16:23" ht="33" customHeight="1">
      <c r="P42" s="294"/>
      <c r="Q42" s="294"/>
      <c r="R42" s="294"/>
      <c r="S42" s="294"/>
      <c r="T42" s="294"/>
      <c r="U42" s="294"/>
      <c r="V42" s="294"/>
      <c r="W42" s="294"/>
    </row>
  </sheetData>
  <mergeCells count="20">
    <mergeCell ref="P30:W35"/>
    <mergeCell ref="P36:W42"/>
    <mergeCell ref="B25:C25"/>
    <mergeCell ref="D25:E25"/>
    <mergeCell ref="D27:G27"/>
    <mergeCell ref="S27:W29"/>
    <mergeCell ref="M3:N3"/>
    <mergeCell ref="O3:R3"/>
    <mergeCell ref="S3:T3"/>
    <mergeCell ref="U3:W3"/>
    <mergeCell ref="A2:W2"/>
    <mergeCell ref="B3:B4"/>
    <mergeCell ref="C3:C4"/>
    <mergeCell ref="D3:D4"/>
    <mergeCell ref="E3:E4"/>
    <mergeCell ref="F3:F4"/>
    <mergeCell ref="G3:G4"/>
    <mergeCell ref="H3:H4"/>
    <mergeCell ref="I3:J3"/>
    <mergeCell ref="K3:L3"/>
  </mergeCells>
  <printOptions/>
  <pageMargins left="0.75" right="0.75" top="1" bottom="1" header="0.5" footer="0.5"/>
  <pageSetup orientation="portrait" paperSize="9"/>
  <ignoredErrors>
    <ignoredError sqref="O7:P18" formula="1"/>
    <ignoredError sqref="W5" unlockedFormula="1"/>
    <ignoredError sqref="W6:W17"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2009-01-05T21:42:45Z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