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3-25 Jan (we 04)" sheetId="1" r:id="rId1"/>
    <sheet name="23-25 Jan (Top 20)" sheetId="2" r:id="rId2"/>
  </sheets>
  <definedNames>
    <definedName name="_xlnm.Print_Area" localSheetId="0">'23-25 Jan (we 04)'!$A$1:$W$67</definedName>
  </definedNames>
  <calcPr fullCalcOnLoad="1"/>
</workbook>
</file>

<file path=xl/sharedStrings.xml><?xml version="1.0" encoding="utf-8"?>
<sst xmlns="http://schemas.openxmlformats.org/spreadsheetml/2006/main" count="261" uniqueCount="115">
  <si>
    <t>OSMANLI CUMHURİYETİ</t>
  </si>
  <si>
    <t>MADAGASCAR 2</t>
  </si>
  <si>
    <t>*Sorted according to Weekend Total G.B.O. - Hafta sonu toplam hasılat sütununa göre sıralanmıştır.</t>
  </si>
  <si>
    <t>Company</t>
  </si>
  <si>
    <t>UIP</t>
  </si>
  <si>
    <t>Last Weekend</t>
  </si>
  <si>
    <t>Distributor</t>
  </si>
  <si>
    <t>Friday</t>
  </si>
  <si>
    <t>Saturday</t>
  </si>
  <si>
    <t>Sunday</t>
  </si>
  <si>
    <t>Change</t>
  </si>
  <si>
    <t>Adm.</t>
  </si>
  <si>
    <t>G.B.O.</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</si>
  <si>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</si>
  <si>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</si>
  <si>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</si>
  <si>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</si>
  <si>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</si>
  <si>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</si>
  <si>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</si>
  <si>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</si>
  <si>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</si>
  <si>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</si>
  <si>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</si>
  <si>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</si>
  <si>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</si>
  <si>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</si>
  <si>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</si>
  <si>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</si>
  <si>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QUANTUM OF SOLACE</t>
  </si>
  <si>
    <t>WB</t>
  </si>
  <si>
    <t>COLUMBIA</t>
  </si>
  <si>
    <t>WARNER BROS.</t>
  </si>
  <si>
    <t>BURN AFTER READING</t>
  </si>
  <si>
    <t>TIGLON</t>
  </si>
  <si>
    <t>FOCUS</t>
  </si>
  <si>
    <t>DESTERE</t>
  </si>
  <si>
    <t>ZERO FILM</t>
  </si>
  <si>
    <t>[REC]</t>
  </si>
  <si>
    <t>TILSIM DESIGN</t>
  </si>
  <si>
    <t>FOX</t>
  </si>
  <si>
    <t>ISSIZ ADAM</t>
  </si>
  <si>
    <t>CINEFILM</t>
  </si>
  <si>
    <t>MOST PRODUCTION</t>
  </si>
  <si>
    <t>DAY EARTH STOOD STILL, THE</t>
  </si>
  <si>
    <t>FIRTINA</t>
  </si>
  <si>
    <t>YAPIM 13</t>
  </si>
  <si>
    <t>PINEMA</t>
  </si>
  <si>
    <t>AŞK TUTULMASI</t>
  </si>
  <si>
    <t>MEDYAVIZYON</t>
  </si>
  <si>
    <t>SUGARWORKZ-TIM'S</t>
  </si>
  <si>
    <t>SON CELLAT</t>
  </si>
  <si>
    <t>HAYALIM FILM</t>
  </si>
  <si>
    <t>BODY OF LIES</t>
  </si>
  <si>
    <t>SICAK</t>
  </si>
  <si>
    <t>ANS</t>
  </si>
  <si>
    <t>SONBAHAR</t>
  </si>
  <si>
    <t>KUZEY</t>
  </si>
  <si>
    <t>TRANSSIBERIAN</t>
  </si>
  <si>
    <t>D PRODUCTIONS</t>
  </si>
  <si>
    <t>WALT DISNEY</t>
  </si>
  <si>
    <t>ŞEYTANIN PABUCU</t>
  </si>
  <si>
    <t>MIA YAPIM</t>
  </si>
  <si>
    <t>AUSTRALIA</t>
  </si>
  <si>
    <t>TRANSPORTERS 3</t>
  </si>
  <si>
    <t>TMC</t>
  </si>
  <si>
    <t>YAĞMURDAN SONRA</t>
  </si>
  <si>
    <t>UZMAN FILM</t>
  </si>
  <si>
    <t>AVSAR FILM</t>
  </si>
  <si>
    <t>BOLT - 3D</t>
  </si>
  <si>
    <t>PASSENGERS</t>
  </si>
  <si>
    <t>OZEN-UMUT</t>
  </si>
  <si>
    <t>SÜT</t>
  </si>
  <si>
    <t>KAPLAN FILM</t>
  </si>
  <si>
    <t>SAW V</t>
  </si>
  <si>
    <t>VALİ</t>
  </si>
  <si>
    <t>KOLIBA FILM</t>
  </si>
  <si>
    <t>VICKY CRISTINA BARCELONA</t>
  </si>
  <si>
    <t>BIR FILM</t>
  </si>
  <si>
    <t>UNBORN, THE</t>
  </si>
  <si>
    <t>UNIVERSAL</t>
  </si>
  <si>
    <t>SPACE CHIMPS</t>
  </si>
  <si>
    <t>FILMPOP</t>
  </si>
  <si>
    <t xml:space="preserve">NO MAN'S LAND: THE RISE OF REEKER </t>
  </si>
  <si>
    <t>KADRİ'NİN GÖTÜRDÜĞÜ YERE GİT</t>
  </si>
  <si>
    <t>YES MAN</t>
  </si>
  <si>
    <t>TWILIGHT</t>
  </si>
  <si>
    <t>AYAKTA KAL</t>
  </si>
  <si>
    <t>OPEN SEASON 2</t>
  </si>
  <si>
    <t>SPHE</t>
  </si>
  <si>
    <t>SCAR</t>
  </si>
  <si>
    <t>OZEN</t>
  </si>
  <si>
    <t>SPOT FILM</t>
  </si>
  <si>
    <t>LE SILENCE DE LORNA (SILENCE OF LORNA)</t>
  </si>
  <si>
    <t>BIR FILM-MARS P.</t>
  </si>
  <si>
    <t>ENTRE LES MURS (THE CLASS)</t>
  </si>
  <si>
    <t>BARBAR FILM</t>
  </si>
  <si>
    <t>MEMENTO</t>
  </si>
  <si>
    <t>GÜZ SANCISI</t>
  </si>
  <si>
    <t>C YAPIM</t>
  </si>
  <si>
    <t>USTA-MEDYAVIZYON</t>
  </si>
  <si>
    <t>TALE OF DESPERAUX, THE</t>
  </si>
  <si>
    <t>INKHEART</t>
  </si>
  <si>
    <t>NEW LINE</t>
  </si>
  <si>
    <t>AKSOY FILM-FIDA FILM</t>
  </si>
  <si>
    <t>LARGO WINCH</t>
  </si>
  <si>
    <t>PANDORA'NIN KUTUSU</t>
  </si>
  <si>
    <t>USTAOGLU FILM</t>
  </si>
  <si>
    <t>MURO: NALET OLSUN İÇİMDEKİ İNSAN SEVGİSİNE</t>
  </si>
  <si>
    <t>IMPY'S WONDERLAND</t>
  </si>
  <si>
    <t>ODYSSEY</t>
  </si>
  <si>
    <t>A.R.O.G.</t>
  </si>
  <si>
    <t>FIDAFILM</t>
  </si>
  <si>
    <t>3 MAYMUN</t>
  </si>
  <si>
    <t>IMAJ-NBC</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</si>
</sst>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b/>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medium"/>
      <right style="hair"/>
      <top style="hair"/>
      <bottom style="hair"/>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style="hair"/>
      <top style="hair"/>
      <bottom style="medium"/>
    </border>
    <border>
      <left style="hair"/>
      <right style="hair"/>
      <top style="hair"/>
      <bottom style="thin"/>
    </border>
    <border>
      <left style="medium"/>
      <right style="hair"/>
      <top style="hair"/>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71">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60"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190" fontId="23" fillId="0" borderId="10" xfId="0" applyNumberFormat="1" applyFont="1" applyFill="1" applyBorder="1" applyAlignment="1">
      <alignment horizontal="center" vertical="center"/>
    </xf>
    <xf numFmtId="0" fontId="23" fillId="0" borderId="10" xfId="0" applyFont="1" applyFill="1" applyBorder="1" applyAlignment="1">
      <alignment horizontal="left"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left" vertical="center"/>
    </xf>
    <xf numFmtId="0" fontId="19" fillId="0" borderId="18" xfId="0" applyFont="1" applyFill="1" applyBorder="1" applyAlignment="1" applyProtection="1">
      <alignment horizontal="right" vertical="center"/>
      <protection/>
    </xf>
    <xf numFmtId="0" fontId="23" fillId="0" borderId="10" xfId="0" applyFont="1" applyFill="1" applyBorder="1" applyAlignment="1" applyProtection="1">
      <alignment horizontal="left" vertical="center"/>
      <protection locked="0"/>
    </xf>
    <xf numFmtId="190" fontId="23" fillId="0" borderId="10" xfId="0" applyNumberFormat="1"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7" xfId="0" applyFont="1" applyFill="1" applyBorder="1" applyAlignment="1">
      <alignment horizontal="left" vertical="center"/>
    </xf>
    <xf numFmtId="0" fontId="23" fillId="0" borderId="17" xfId="0" applyFont="1" applyFill="1" applyBorder="1" applyAlignment="1" applyProtection="1">
      <alignment horizontal="left" vertical="center"/>
      <protection locked="0"/>
    </xf>
    <xf numFmtId="0" fontId="23" fillId="0" borderId="10" xfId="0" applyNumberFormat="1" applyFont="1" applyFill="1" applyBorder="1" applyAlignment="1" applyProtection="1">
      <alignment horizontal="left" vertical="center"/>
      <protection locked="0"/>
    </xf>
    <xf numFmtId="0" fontId="23" fillId="0" borderId="10" xfId="0" applyNumberFormat="1" applyFont="1" applyFill="1" applyBorder="1" applyAlignment="1" applyProtection="1">
      <alignment horizontal="center" vertical="center"/>
      <protection locked="0"/>
    </xf>
    <xf numFmtId="0" fontId="23" fillId="0" borderId="17" xfId="0" applyNumberFormat="1" applyFont="1" applyFill="1" applyBorder="1" applyAlignment="1" applyProtection="1">
      <alignment horizontal="left" vertical="center"/>
      <protection locked="0"/>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9"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191" fontId="16" fillId="0" borderId="21" xfId="0" applyNumberFormat="1" applyFont="1" applyBorder="1" applyAlignment="1" applyProtection="1">
      <alignment horizontal="center" wrapText="1"/>
      <protection/>
    </xf>
    <xf numFmtId="188" fontId="16" fillId="0" borderId="21" xfId="0" applyNumberFormat="1" applyFont="1" applyBorder="1" applyAlignment="1" applyProtection="1">
      <alignment horizontal="center" wrapText="1"/>
      <protection/>
    </xf>
    <xf numFmtId="191" fontId="16" fillId="0" borderId="21" xfId="0" applyNumberFormat="1" applyFont="1" applyFill="1" applyBorder="1" applyAlignment="1" applyProtection="1">
      <alignment horizontal="center" wrapText="1"/>
      <protection/>
    </xf>
    <xf numFmtId="188" fontId="16" fillId="0" borderId="21" xfId="0" applyNumberFormat="1" applyFont="1" applyFill="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16" fillId="0" borderId="21" xfId="0" applyFont="1" applyBorder="1" applyAlignment="1" applyProtection="1">
      <alignment horizontal="center" wrapText="1"/>
      <protection/>
    </xf>
    <xf numFmtId="193" fontId="16" fillId="0" borderId="22"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3"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6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0" fontId="23" fillId="0" borderId="10" xfId="0" applyNumberFormat="1" applyFont="1" applyFill="1" applyBorder="1" applyAlignment="1" applyProtection="1">
      <alignment horizontal="lef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185" fontId="23" fillId="0" borderId="10" xfId="42" applyNumberFormat="1" applyFont="1" applyFill="1" applyBorder="1" applyAlignment="1" applyProtection="1">
      <alignment horizontal="right" vertical="center"/>
      <protection locked="0"/>
    </xf>
    <xf numFmtId="188" fontId="23" fillId="0" borderId="10" xfId="42" applyNumberFormat="1" applyFont="1" applyFill="1" applyBorder="1" applyAlignment="1" applyProtection="1">
      <alignment horizontal="right" vertical="center"/>
      <protection locked="0"/>
    </xf>
    <xf numFmtId="185" fontId="24" fillId="0" borderId="10" xfId="42" applyNumberFormat="1" applyFont="1" applyFill="1" applyBorder="1" applyAlignment="1" applyProtection="1">
      <alignment horizontal="right" vertical="center"/>
      <protection/>
    </xf>
    <xf numFmtId="188" fontId="24" fillId="0" borderId="10" xfId="42" applyNumberFormat="1" applyFont="1" applyFill="1" applyBorder="1" applyAlignment="1" applyProtection="1">
      <alignment horizontal="right" vertical="center"/>
      <protection/>
    </xf>
    <xf numFmtId="188" fontId="23" fillId="0" borderId="10" xfId="60" applyNumberFormat="1" applyFont="1" applyFill="1" applyBorder="1" applyAlignment="1" applyProtection="1">
      <alignment horizontal="right" vertical="center"/>
      <protection/>
    </xf>
    <xf numFmtId="185" fontId="23" fillId="0" borderId="10" xfId="42" applyNumberFormat="1" applyFont="1" applyFill="1" applyBorder="1" applyAlignment="1" applyProtection="1">
      <alignment horizontal="right" vertical="center"/>
      <protection/>
    </xf>
    <xf numFmtId="188" fontId="23" fillId="0" borderId="10" xfId="0" applyNumberFormat="1" applyFont="1" applyFill="1" applyBorder="1" applyAlignment="1">
      <alignment horizontal="right" vertical="center"/>
    </xf>
    <xf numFmtId="185" fontId="23" fillId="0" borderId="10" xfId="42" applyNumberFormat="1" applyFont="1" applyFill="1" applyBorder="1" applyAlignment="1">
      <alignment horizontal="right" vertical="center"/>
    </xf>
    <xf numFmtId="188" fontId="23" fillId="0" borderId="10" xfId="42" applyNumberFormat="1" applyFont="1" applyFill="1" applyBorder="1" applyAlignment="1">
      <alignment horizontal="right" vertical="center"/>
    </xf>
    <xf numFmtId="185" fontId="23" fillId="0" borderId="10" xfId="0" applyNumberFormat="1" applyFont="1" applyFill="1" applyBorder="1" applyAlignment="1">
      <alignment horizontal="right" vertical="center"/>
    </xf>
    <xf numFmtId="185" fontId="24" fillId="0" borderId="10" xfId="42" applyNumberFormat="1" applyFont="1" applyFill="1" applyBorder="1" applyAlignment="1">
      <alignment horizontal="right" vertical="center"/>
    </xf>
    <xf numFmtId="188" fontId="24" fillId="0" borderId="10" xfId="42" applyNumberFormat="1" applyFont="1" applyFill="1" applyBorder="1" applyAlignment="1">
      <alignment horizontal="right" vertical="center"/>
    </xf>
    <xf numFmtId="188" fontId="23" fillId="0" borderId="24" xfId="42" applyNumberFormat="1" applyFont="1" applyFill="1" applyBorder="1" applyAlignment="1">
      <alignment horizontal="right" vertical="center"/>
    </xf>
    <xf numFmtId="185" fontId="24" fillId="0" borderId="25" xfId="42" applyNumberFormat="1" applyFont="1" applyFill="1" applyBorder="1" applyAlignment="1" applyProtection="1">
      <alignment horizontal="right" vertical="center"/>
      <protection/>
    </xf>
    <xf numFmtId="188" fontId="24" fillId="0" borderId="25" xfId="42" applyNumberFormat="1" applyFont="1" applyFill="1" applyBorder="1" applyAlignment="1" applyProtection="1">
      <alignment horizontal="right" vertical="center"/>
      <protection/>
    </xf>
    <xf numFmtId="188" fontId="23" fillId="0" borderId="25" xfId="42" applyNumberFormat="1" applyFont="1" applyFill="1" applyBorder="1" applyAlignment="1" applyProtection="1">
      <alignment horizontal="right" vertical="center"/>
      <protection locked="0"/>
    </xf>
    <xf numFmtId="188" fontId="23" fillId="0" borderId="24" xfId="60" applyNumberFormat="1" applyFont="1" applyFill="1" applyBorder="1" applyAlignment="1" applyProtection="1">
      <alignment horizontal="right" vertical="center"/>
      <protection/>
    </xf>
    <xf numFmtId="185" fontId="23" fillId="0" borderId="10" xfId="0" applyNumberFormat="1" applyFont="1" applyFill="1" applyBorder="1" applyAlignment="1" applyProtection="1">
      <alignment horizontal="right" vertical="center"/>
      <protection locked="0"/>
    </xf>
    <xf numFmtId="188" fontId="23" fillId="0" borderId="10" xfId="0" applyNumberFormat="1" applyFont="1" applyFill="1" applyBorder="1" applyAlignment="1" applyProtection="1">
      <alignment horizontal="right" vertical="center"/>
      <protection locked="0"/>
    </xf>
    <xf numFmtId="185" fontId="24" fillId="0" borderId="10" xfId="0" applyNumberFormat="1" applyFont="1" applyFill="1" applyBorder="1" applyAlignment="1" applyProtection="1">
      <alignment horizontal="right" vertical="center"/>
      <protection locked="0"/>
    </xf>
    <xf numFmtId="188" fontId="24" fillId="0" borderId="10" xfId="0" applyNumberFormat="1" applyFont="1" applyFill="1" applyBorder="1" applyAlignment="1" applyProtection="1">
      <alignment horizontal="right" vertical="center"/>
      <protection locked="0"/>
    </xf>
    <xf numFmtId="0" fontId="23" fillId="0" borderId="17" xfId="57" applyFont="1" applyFill="1" applyBorder="1" applyAlignment="1">
      <alignment horizontal="left" vertical="center"/>
      <protection/>
    </xf>
    <xf numFmtId="0" fontId="23" fillId="0" borderId="26" xfId="0" applyFont="1" applyFill="1" applyBorder="1" applyAlignment="1" applyProtection="1">
      <alignment horizontal="left" vertical="center"/>
      <protection locked="0"/>
    </xf>
    <xf numFmtId="190" fontId="23" fillId="0" borderId="25" xfId="0" applyNumberFormat="1" applyFont="1" applyFill="1" applyBorder="1" applyAlignment="1" applyProtection="1">
      <alignment horizontal="center" vertical="center"/>
      <protection locked="0"/>
    </xf>
    <xf numFmtId="190" fontId="23" fillId="0" borderId="25" xfId="0" applyNumberFormat="1" applyFont="1" applyFill="1" applyBorder="1" applyAlignment="1" applyProtection="1">
      <alignment horizontal="left" vertical="center"/>
      <protection locked="0"/>
    </xf>
    <xf numFmtId="0" fontId="23" fillId="0" borderId="25" xfId="0" applyFont="1" applyFill="1" applyBorder="1" applyAlignment="1" applyProtection="1">
      <alignment horizontal="center" vertical="center"/>
      <protection locked="0"/>
    </xf>
    <xf numFmtId="185" fontId="23" fillId="0" borderId="25" xfId="42" applyNumberFormat="1" applyFont="1" applyFill="1" applyBorder="1" applyAlignment="1" applyProtection="1">
      <alignment horizontal="right" vertical="center"/>
      <protection locked="0"/>
    </xf>
    <xf numFmtId="188" fontId="23" fillId="0" borderId="25" xfId="60" applyNumberFormat="1" applyFont="1" applyFill="1" applyBorder="1" applyAlignment="1" applyProtection="1">
      <alignment horizontal="right" vertical="center"/>
      <protection/>
    </xf>
    <xf numFmtId="0" fontId="23" fillId="0" borderId="27" xfId="0" applyFont="1" applyFill="1" applyBorder="1" applyAlignment="1" applyProtection="1">
      <alignment horizontal="left" vertical="center"/>
      <protection locked="0"/>
    </xf>
    <xf numFmtId="190" fontId="23" fillId="0" borderId="24"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horizontal="left" vertical="center"/>
      <protection locked="0"/>
    </xf>
    <xf numFmtId="0" fontId="23" fillId="0" borderId="24" xfId="0" applyFont="1" applyFill="1" applyBorder="1" applyAlignment="1" applyProtection="1">
      <alignment horizontal="center" vertical="center"/>
      <protection locked="0"/>
    </xf>
    <xf numFmtId="185" fontId="23" fillId="0" borderId="24" xfId="42" applyNumberFormat="1" applyFont="1" applyFill="1" applyBorder="1" applyAlignment="1" applyProtection="1">
      <alignment horizontal="right" vertical="center"/>
      <protection locked="0"/>
    </xf>
    <xf numFmtId="188" fontId="23" fillId="0" borderId="24" xfId="42" applyNumberFormat="1" applyFont="1" applyFill="1" applyBorder="1" applyAlignment="1" applyProtection="1">
      <alignment horizontal="right" vertical="center"/>
      <protection locked="0"/>
    </xf>
    <xf numFmtId="185" fontId="24" fillId="0" borderId="24" xfId="42" applyNumberFormat="1" applyFont="1" applyFill="1" applyBorder="1" applyAlignment="1" applyProtection="1">
      <alignment horizontal="right" vertical="center"/>
      <protection/>
    </xf>
    <xf numFmtId="188" fontId="24" fillId="0" borderId="24" xfId="42" applyNumberFormat="1" applyFont="1" applyFill="1" applyBorder="1" applyAlignment="1" applyProtection="1">
      <alignment horizontal="right" vertical="center"/>
      <protection/>
    </xf>
    <xf numFmtId="193" fontId="23" fillId="0" borderId="10" xfId="60" applyNumberFormat="1" applyFont="1" applyFill="1" applyBorder="1" applyAlignment="1" applyProtection="1">
      <alignment vertical="center"/>
      <protection/>
    </xf>
    <xf numFmtId="192" fontId="23" fillId="0" borderId="10" xfId="60" applyNumberFormat="1" applyFont="1" applyFill="1" applyBorder="1" applyAlignment="1" applyProtection="1">
      <alignment vertical="center"/>
      <protection/>
    </xf>
    <xf numFmtId="0" fontId="23" fillId="0" borderId="28" xfId="0" applyFont="1" applyFill="1" applyBorder="1" applyAlignment="1">
      <alignment horizontal="left" vertical="center"/>
    </xf>
    <xf numFmtId="190" fontId="23" fillId="0" borderId="29" xfId="0" applyNumberFormat="1" applyFont="1" applyFill="1" applyBorder="1" applyAlignment="1">
      <alignment horizontal="center" vertical="center"/>
    </xf>
    <xf numFmtId="0" fontId="23" fillId="0" borderId="29" xfId="0" applyFont="1" applyFill="1" applyBorder="1" applyAlignment="1">
      <alignment horizontal="left" vertical="center"/>
    </xf>
    <xf numFmtId="0" fontId="23" fillId="0" borderId="29" xfId="0" applyFont="1" applyFill="1" applyBorder="1" applyAlignment="1">
      <alignment horizontal="center" vertical="center"/>
    </xf>
    <xf numFmtId="185" fontId="23" fillId="0" borderId="29" xfId="42" applyNumberFormat="1" applyFont="1" applyFill="1" applyBorder="1" applyAlignment="1">
      <alignment horizontal="right" vertical="center"/>
    </xf>
    <xf numFmtId="188" fontId="23" fillId="0" borderId="29" xfId="42" applyNumberFormat="1" applyFont="1" applyFill="1" applyBorder="1" applyAlignment="1">
      <alignment horizontal="right" vertical="center"/>
    </xf>
    <xf numFmtId="185" fontId="24" fillId="0" borderId="29" xfId="42" applyNumberFormat="1" applyFont="1" applyFill="1" applyBorder="1" applyAlignment="1">
      <alignment horizontal="right" vertical="center"/>
    </xf>
    <xf numFmtId="188" fontId="24" fillId="0" borderId="29" xfId="42" applyNumberFormat="1" applyFont="1" applyFill="1" applyBorder="1" applyAlignment="1">
      <alignment horizontal="right" vertical="center"/>
    </xf>
    <xf numFmtId="188" fontId="23" fillId="0" borderId="29" xfId="0" applyNumberFormat="1" applyFont="1" applyFill="1" applyBorder="1" applyAlignment="1">
      <alignment horizontal="right" vertical="center"/>
    </xf>
    <xf numFmtId="193" fontId="23" fillId="0" borderId="29" xfId="60" applyNumberFormat="1" applyFont="1" applyFill="1" applyBorder="1" applyAlignment="1" applyProtection="1">
      <alignment vertical="center"/>
      <protection/>
    </xf>
    <xf numFmtId="192" fontId="23" fillId="0" borderId="29" xfId="60" applyNumberFormat="1" applyFont="1" applyFill="1" applyBorder="1" applyAlignment="1" applyProtection="1">
      <alignment vertical="center"/>
      <protection/>
    </xf>
    <xf numFmtId="193" fontId="23" fillId="0" borderId="30" xfId="0" applyNumberFormat="1" applyFont="1" applyFill="1" applyBorder="1" applyAlignment="1">
      <alignment vertical="center"/>
    </xf>
    <xf numFmtId="193" fontId="23" fillId="0" borderId="31" xfId="60" applyNumberFormat="1" applyFont="1" applyFill="1" applyBorder="1" applyAlignment="1" applyProtection="1">
      <alignment vertical="center"/>
      <protection/>
    </xf>
    <xf numFmtId="193" fontId="23" fillId="0" borderId="31" xfId="42" applyNumberFormat="1" applyFont="1" applyFill="1" applyBorder="1" applyAlignment="1" applyProtection="1">
      <alignment vertical="center"/>
      <protection locked="0"/>
    </xf>
    <xf numFmtId="193" fontId="23" fillId="0" borderId="31" xfId="42" applyNumberFormat="1" applyFont="1" applyFill="1" applyBorder="1" applyAlignment="1">
      <alignment vertical="center"/>
    </xf>
    <xf numFmtId="193" fontId="23" fillId="0" borderId="31" xfId="0" applyNumberFormat="1" applyFont="1" applyFill="1" applyBorder="1" applyAlignment="1">
      <alignment vertical="center"/>
    </xf>
    <xf numFmtId="0" fontId="23" fillId="0" borderId="27" xfId="0" applyNumberFormat="1" applyFont="1" applyFill="1" applyBorder="1" applyAlignment="1" applyProtection="1">
      <alignment horizontal="left" vertical="center"/>
      <protection locked="0"/>
    </xf>
    <xf numFmtId="0" fontId="23" fillId="0" borderId="24" xfId="0" applyNumberFormat="1" applyFont="1" applyFill="1" applyBorder="1" applyAlignment="1" applyProtection="1">
      <alignment horizontal="left" vertical="center"/>
      <protection locked="0"/>
    </xf>
    <xf numFmtId="0" fontId="23" fillId="0" borderId="24" xfId="0" applyNumberFormat="1" applyFont="1" applyFill="1" applyBorder="1" applyAlignment="1" applyProtection="1">
      <alignment horizontal="center" vertical="center"/>
      <protection locked="0"/>
    </xf>
    <xf numFmtId="193" fontId="23" fillId="0" borderId="24" xfId="60" applyNumberFormat="1" applyFont="1" applyFill="1" applyBorder="1" applyAlignment="1" applyProtection="1">
      <alignment vertical="center"/>
      <protection/>
    </xf>
    <xf numFmtId="192" fontId="23" fillId="0" borderId="24" xfId="60" applyNumberFormat="1" applyFont="1" applyFill="1" applyBorder="1" applyAlignment="1" applyProtection="1">
      <alignment vertical="center"/>
      <protection/>
    </xf>
    <xf numFmtId="193" fontId="23" fillId="0" borderId="32" xfId="60" applyNumberFormat="1" applyFont="1" applyFill="1" applyBorder="1" applyAlignment="1" applyProtection="1">
      <alignment vertical="center"/>
      <protection/>
    </xf>
    <xf numFmtId="0" fontId="23" fillId="0" borderId="33" xfId="0" applyFont="1" applyFill="1" applyBorder="1" applyAlignment="1">
      <alignment horizontal="left" vertical="center"/>
    </xf>
    <xf numFmtId="190" fontId="23" fillId="0" borderId="12" xfId="0" applyNumberFormat="1" applyFont="1" applyFill="1" applyBorder="1" applyAlignment="1">
      <alignment horizontal="center" vertical="center"/>
    </xf>
    <xf numFmtId="0" fontId="23" fillId="0" borderId="12" xfId="0" applyFont="1" applyFill="1" applyBorder="1" applyAlignment="1">
      <alignment horizontal="left" vertical="center"/>
    </xf>
    <xf numFmtId="0" fontId="23" fillId="0" borderId="12" xfId="0" applyFont="1" applyFill="1" applyBorder="1" applyAlignment="1">
      <alignment horizontal="center" vertical="center"/>
    </xf>
    <xf numFmtId="185" fontId="23" fillId="0" borderId="12" xfId="42" applyNumberFormat="1" applyFont="1" applyFill="1" applyBorder="1" applyAlignment="1">
      <alignment horizontal="right" vertical="center"/>
    </xf>
    <xf numFmtId="188" fontId="23" fillId="0" borderId="12" xfId="42" applyNumberFormat="1" applyFont="1" applyFill="1" applyBorder="1" applyAlignment="1">
      <alignment horizontal="right" vertical="center"/>
    </xf>
    <xf numFmtId="185" fontId="24" fillId="0" borderId="12" xfId="42" applyNumberFormat="1" applyFont="1" applyFill="1" applyBorder="1" applyAlignment="1">
      <alignment horizontal="right" vertical="center"/>
    </xf>
    <xf numFmtId="188" fontId="24" fillId="0" borderId="12" xfId="42" applyNumberFormat="1" applyFont="1" applyFill="1" applyBorder="1" applyAlignment="1">
      <alignment horizontal="right" vertical="center"/>
    </xf>
    <xf numFmtId="193" fontId="23" fillId="0" borderId="12" xfId="60" applyNumberFormat="1" applyFont="1" applyFill="1" applyBorder="1" applyAlignment="1" applyProtection="1">
      <alignment vertical="center"/>
      <protection/>
    </xf>
    <xf numFmtId="192" fontId="23" fillId="0" borderId="12" xfId="60" applyNumberFormat="1" applyFont="1" applyFill="1" applyBorder="1" applyAlignment="1" applyProtection="1">
      <alignment vertical="center"/>
      <protection/>
    </xf>
    <xf numFmtId="193" fontId="23" fillId="0" borderId="34" xfId="42" applyNumberFormat="1" applyFont="1" applyFill="1" applyBorder="1" applyAlignment="1">
      <alignment vertical="center"/>
    </xf>
    <xf numFmtId="0" fontId="23" fillId="0" borderId="25" xfId="0" applyFont="1" applyFill="1" applyBorder="1" applyAlignment="1" applyProtection="1">
      <alignment horizontal="left" vertical="center"/>
      <protection locked="0"/>
    </xf>
    <xf numFmtId="193" fontId="23" fillId="0" borderId="25" xfId="60" applyNumberFormat="1" applyFont="1" applyFill="1" applyBorder="1" applyAlignment="1" applyProtection="1">
      <alignment vertical="center"/>
      <protection/>
    </xf>
    <xf numFmtId="192" fontId="23" fillId="0" borderId="25" xfId="60" applyNumberFormat="1" applyFont="1" applyFill="1" applyBorder="1" applyAlignment="1" applyProtection="1">
      <alignment vertical="center"/>
      <protection/>
    </xf>
    <xf numFmtId="193" fontId="23" fillId="0" borderId="35" xfId="42" applyNumberFormat="1" applyFont="1" applyFill="1" applyBorder="1" applyAlignment="1" applyProtection="1">
      <alignment vertical="center"/>
      <protection locked="0"/>
    </xf>
    <xf numFmtId="0" fontId="16" fillId="0" borderId="29"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185" fontId="16" fillId="0" borderId="29" xfId="0" applyNumberFormat="1" applyFont="1" applyFill="1" applyBorder="1" applyAlignment="1" applyProtection="1">
      <alignment horizontal="center" vertical="center" wrapText="1"/>
      <protection/>
    </xf>
    <xf numFmtId="193" fontId="16" fillId="0" borderId="29" xfId="0" applyNumberFormat="1" applyFont="1" applyFill="1" applyBorder="1" applyAlignment="1" applyProtection="1">
      <alignment horizontal="center" vertical="center" wrapText="1"/>
      <protection/>
    </xf>
    <xf numFmtId="0" fontId="25" fillId="33" borderId="10" xfId="0" applyFont="1" applyFill="1" applyBorder="1" applyAlignment="1" applyProtection="1">
      <alignment horizontal="center" vertical="center"/>
      <protection/>
    </xf>
    <xf numFmtId="0" fontId="26" fillId="33" borderId="15" xfId="0" applyFont="1" applyFill="1" applyBorder="1" applyAlignment="1">
      <alignment/>
    </xf>
    <xf numFmtId="0" fontId="16" fillId="0" borderId="15" xfId="0" applyFont="1" applyFill="1" applyBorder="1" applyAlignment="1" applyProtection="1">
      <alignment horizontal="center" vertical="center" wrapText="1"/>
      <protection/>
    </xf>
    <xf numFmtId="193" fontId="16" fillId="0" borderId="30" xfId="0" applyNumberFormat="1" applyFont="1" applyFill="1" applyBorder="1" applyAlignment="1" applyProtection="1">
      <alignment horizontal="center" vertical="center" wrapText="1"/>
      <protection/>
    </xf>
    <xf numFmtId="171" fontId="16" fillId="0" borderId="28"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29"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3"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38"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0" fontId="26" fillId="0" borderId="0" xfId="0" applyFont="1" applyAlignment="1">
      <alignment/>
    </xf>
    <xf numFmtId="171" fontId="16" fillId="0" borderId="41" xfId="42" applyFont="1" applyFill="1" applyBorder="1" applyAlignment="1" applyProtection="1">
      <alignment horizontal="center" vertical="center"/>
      <protection/>
    </xf>
    <xf numFmtId="171" fontId="16" fillId="0" borderId="42"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1"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7Şubat,20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354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611600" y="0"/>
          <a:ext cx="27146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3357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478250" y="419100"/>
          <a:ext cx="27051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04
</a:t>
          </a:r>
          <a:r>
            <a:rPr lang="en-US" cap="none" sz="2000" b="0" i="0" u="none" baseline="0">
              <a:solidFill>
                <a:srgbClr val="000000"/>
              </a:solidFill>
              <a:latin typeface="Impact"/>
              <a:ea typeface="Impact"/>
              <a:cs typeface="Impact"/>
            </a:rPr>
            <a:t>23-25 JAN'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5158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86675" y="0"/>
          <a:ext cx="2647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8488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896225" y="409575"/>
          <a:ext cx="18288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8488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7943850" y="390525"/>
          <a:ext cx="18192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04
</a:t>
          </a:r>
          <a:r>
            <a:rPr lang="en-US" cap="none" sz="1200" b="0" i="0" u="none" baseline="0">
              <a:solidFill>
                <a:srgbClr val="000000"/>
              </a:solidFill>
              <a:latin typeface="Impact"/>
              <a:ea typeface="Impact"/>
              <a:cs typeface="Impact"/>
            </a:rPr>
            <a:t>23-25 JAN'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7"/>
  <sheetViews>
    <sheetView tabSelected="1" zoomScale="60" zoomScaleNormal="60" zoomScalePageLayoutView="0" workbookViewId="0" topLeftCell="B1">
      <selection activeCell="I3" sqref="I3:J3"/>
    </sheetView>
  </sheetViews>
  <sheetFormatPr defaultColWidth="39.8515625" defaultRowHeight="12.75"/>
  <cols>
    <col min="1" max="1" width="3.28125" style="35" bestFit="1" customWidth="1"/>
    <col min="2" max="2" width="46.140625" style="36" bestFit="1" customWidth="1"/>
    <col min="3" max="3" width="9.7109375" style="37" customWidth="1"/>
    <col min="4" max="4" width="13.8515625" style="21" bestFit="1" customWidth="1"/>
    <col min="5" max="5" width="21.7109375" style="21" bestFit="1" customWidth="1"/>
    <col min="6" max="6" width="6.8515625" style="38" customWidth="1"/>
    <col min="7" max="7" width="8.421875" style="38" customWidth="1"/>
    <col min="8" max="8" width="10.421875" style="38" customWidth="1"/>
    <col min="9" max="9" width="14.00390625" style="43" bestFit="1" customWidth="1"/>
    <col min="10" max="10" width="9.140625" style="145" bestFit="1" customWidth="1"/>
    <col min="11" max="11" width="13.57421875" style="43" bestFit="1" customWidth="1"/>
    <col min="12" max="12" width="9.140625" style="145" bestFit="1" customWidth="1"/>
    <col min="13" max="13" width="13.57421875" style="43" bestFit="1" customWidth="1"/>
    <col min="14" max="14" width="9.140625" style="145" bestFit="1" customWidth="1"/>
    <col min="15" max="15" width="16.00390625" style="140" bestFit="1" customWidth="1"/>
    <col min="16" max="16" width="10.57421875" style="150" bestFit="1" customWidth="1"/>
    <col min="17" max="17" width="10.28125" style="145" customWidth="1"/>
    <col min="18" max="18" width="7.7109375" style="39" bestFit="1" customWidth="1"/>
    <col min="19" max="19" width="13.57421875" style="43" bestFit="1" customWidth="1"/>
    <col min="20" max="20" width="10.00390625" style="53" customWidth="1"/>
    <col min="21" max="21" width="14.421875" style="43" bestFit="1" customWidth="1"/>
    <col min="22" max="22" width="11.28125" style="145"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42"/>
      <c r="K1" s="13"/>
      <c r="L1" s="146"/>
      <c r="M1" s="14"/>
      <c r="N1" s="147"/>
      <c r="O1" s="15"/>
      <c r="P1" s="148"/>
      <c r="Q1" s="151"/>
      <c r="R1" s="16"/>
      <c r="S1" s="141"/>
      <c r="T1" s="51"/>
      <c r="U1" s="141"/>
      <c r="V1" s="151"/>
      <c r="W1" s="16"/>
    </row>
    <row r="2" spans="1:23" s="18" customFormat="1" ht="27.75" thickBot="1">
      <c r="A2" s="234" t="s">
        <v>16</v>
      </c>
      <c r="B2" s="235"/>
      <c r="C2" s="235"/>
      <c r="D2" s="235"/>
      <c r="E2" s="235"/>
      <c r="F2" s="235"/>
      <c r="G2" s="235"/>
      <c r="H2" s="235"/>
      <c r="I2" s="235"/>
      <c r="J2" s="235"/>
      <c r="K2" s="235"/>
      <c r="L2" s="235"/>
      <c r="M2" s="235"/>
      <c r="N2" s="235"/>
      <c r="O2" s="235"/>
      <c r="P2" s="235"/>
      <c r="Q2" s="235"/>
      <c r="R2" s="235"/>
      <c r="S2" s="235"/>
      <c r="T2" s="235"/>
      <c r="U2" s="235"/>
      <c r="V2" s="235"/>
      <c r="W2" s="235"/>
    </row>
    <row r="3" spans="1:24" s="19" customFormat="1" ht="20.25" customHeight="1">
      <c r="A3" s="46"/>
      <c r="B3" s="238" t="s">
        <v>17</v>
      </c>
      <c r="C3" s="240" t="s">
        <v>23</v>
      </c>
      <c r="D3" s="230" t="s">
        <v>6</v>
      </c>
      <c r="E3" s="230" t="s">
        <v>3</v>
      </c>
      <c r="F3" s="230" t="s">
        <v>24</v>
      </c>
      <c r="G3" s="230" t="s">
        <v>25</v>
      </c>
      <c r="H3" s="230" t="s">
        <v>26</v>
      </c>
      <c r="I3" s="232" t="s">
        <v>7</v>
      </c>
      <c r="J3" s="232"/>
      <c r="K3" s="232" t="s">
        <v>8</v>
      </c>
      <c r="L3" s="232"/>
      <c r="M3" s="232" t="s">
        <v>9</v>
      </c>
      <c r="N3" s="232"/>
      <c r="O3" s="233" t="s">
        <v>27</v>
      </c>
      <c r="P3" s="233"/>
      <c r="Q3" s="233"/>
      <c r="R3" s="233"/>
      <c r="S3" s="232" t="s">
        <v>5</v>
      </c>
      <c r="T3" s="232"/>
      <c r="U3" s="233" t="s">
        <v>18</v>
      </c>
      <c r="V3" s="233"/>
      <c r="W3" s="237"/>
      <c r="X3" s="44"/>
    </row>
    <row r="4" spans="1:24" s="19" customFormat="1" ht="52.5" customHeight="1" thickBot="1">
      <c r="A4" s="47"/>
      <c r="B4" s="239"/>
      <c r="C4" s="241"/>
      <c r="D4" s="231"/>
      <c r="E4" s="231"/>
      <c r="F4" s="236"/>
      <c r="G4" s="236"/>
      <c r="H4" s="236"/>
      <c r="I4" s="153" t="s">
        <v>12</v>
      </c>
      <c r="J4" s="154" t="s">
        <v>11</v>
      </c>
      <c r="K4" s="153" t="s">
        <v>12</v>
      </c>
      <c r="L4" s="154" t="s">
        <v>11</v>
      </c>
      <c r="M4" s="153" t="s">
        <v>12</v>
      </c>
      <c r="N4" s="154" t="s">
        <v>11</v>
      </c>
      <c r="O4" s="153" t="s">
        <v>12</v>
      </c>
      <c r="P4" s="154" t="s">
        <v>11</v>
      </c>
      <c r="Q4" s="154" t="s">
        <v>19</v>
      </c>
      <c r="R4" s="49" t="s">
        <v>20</v>
      </c>
      <c r="S4" s="153" t="s">
        <v>12</v>
      </c>
      <c r="T4" s="52" t="s">
        <v>10</v>
      </c>
      <c r="U4" s="153" t="s">
        <v>12</v>
      </c>
      <c r="V4" s="154" t="s">
        <v>11</v>
      </c>
      <c r="W4" s="50" t="s">
        <v>20</v>
      </c>
      <c r="X4" s="44"/>
    </row>
    <row r="5" spans="1:24" s="19" customFormat="1" ht="15" customHeight="1">
      <c r="A5" s="2">
        <v>1</v>
      </c>
      <c r="B5" s="193" t="s">
        <v>98</v>
      </c>
      <c r="C5" s="194">
        <v>39836</v>
      </c>
      <c r="D5" s="195" t="s">
        <v>91</v>
      </c>
      <c r="E5" s="195" t="s">
        <v>99</v>
      </c>
      <c r="F5" s="196">
        <v>180</v>
      </c>
      <c r="G5" s="196">
        <v>180</v>
      </c>
      <c r="H5" s="196">
        <v>1</v>
      </c>
      <c r="I5" s="197">
        <v>202405</v>
      </c>
      <c r="J5" s="198">
        <v>22590</v>
      </c>
      <c r="K5" s="197">
        <v>327639.5</v>
      </c>
      <c r="L5" s="198">
        <v>34221</v>
      </c>
      <c r="M5" s="197">
        <v>399157</v>
      </c>
      <c r="N5" s="198">
        <v>42147</v>
      </c>
      <c r="O5" s="199">
        <f>SUM(I5+K5+M5)</f>
        <v>929201.5</v>
      </c>
      <c r="P5" s="200">
        <f>SUM(J5+L5+N5)</f>
        <v>98958</v>
      </c>
      <c r="Q5" s="201"/>
      <c r="R5" s="202">
        <f aca="true" t="shared" si="0" ref="R5:R49">IF(O5&lt;&gt;0,O5/P5,"")</f>
        <v>9.389857313203581</v>
      </c>
      <c r="S5" s="197"/>
      <c r="T5" s="203">
        <f aca="true" t="shared" si="1" ref="T5:T49">IF(S5&lt;&gt;0,-(S5-O5)/S5,"")</f>
      </c>
      <c r="U5" s="197">
        <v>929201.5</v>
      </c>
      <c r="V5" s="198">
        <v>98958</v>
      </c>
      <c r="W5" s="204">
        <f>U5/V5</f>
        <v>9.389857313203581</v>
      </c>
      <c r="X5" s="44"/>
    </row>
    <row r="6" spans="1:24" s="19" customFormat="1" ht="15" customHeight="1">
      <c r="A6" s="2">
        <v>2</v>
      </c>
      <c r="B6" s="63" t="s">
        <v>84</v>
      </c>
      <c r="C6" s="60">
        <v>39829</v>
      </c>
      <c r="D6" s="59" t="s">
        <v>49</v>
      </c>
      <c r="E6" s="59" t="s">
        <v>100</v>
      </c>
      <c r="F6" s="61">
        <v>169</v>
      </c>
      <c r="G6" s="61">
        <v>169</v>
      </c>
      <c r="H6" s="61">
        <v>2</v>
      </c>
      <c r="I6" s="155">
        <v>129205.5</v>
      </c>
      <c r="J6" s="156">
        <v>16998</v>
      </c>
      <c r="K6" s="155">
        <v>163508.5</v>
      </c>
      <c r="L6" s="156">
        <v>20043</v>
      </c>
      <c r="M6" s="155">
        <v>226755.5</v>
      </c>
      <c r="N6" s="156">
        <v>27565</v>
      </c>
      <c r="O6" s="157">
        <f>I6+K6+M6</f>
        <v>519469.5</v>
      </c>
      <c r="P6" s="158">
        <f>J6+L6+N6</f>
        <v>64606</v>
      </c>
      <c r="Q6" s="159">
        <f>IF(O6&lt;&gt;0,P6/G6,"")</f>
        <v>382.28402366863907</v>
      </c>
      <c r="R6" s="191">
        <f t="shared" si="0"/>
        <v>8.040576726619818</v>
      </c>
      <c r="S6" s="155">
        <v>700988</v>
      </c>
      <c r="T6" s="192">
        <f t="shared" si="1"/>
        <v>-0.25894665814536055</v>
      </c>
      <c r="U6" s="155">
        <v>1817319</v>
      </c>
      <c r="V6" s="156">
        <v>241869</v>
      </c>
      <c r="W6" s="205">
        <f>IF(U6&lt;&gt;0,U6/V6,"")</f>
        <v>7.513649951006537</v>
      </c>
      <c r="X6" s="44"/>
    </row>
    <row r="7" spans="1:24" s="20" customFormat="1" ht="15" customHeight="1">
      <c r="A7" s="48">
        <v>3</v>
      </c>
      <c r="B7" s="177" t="s">
        <v>85</v>
      </c>
      <c r="C7" s="178">
        <v>39829</v>
      </c>
      <c r="D7" s="179" t="s">
        <v>30</v>
      </c>
      <c r="E7" s="226" t="s">
        <v>32</v>
      </c>
      <c r="F7" s="180">
        <v>91</v>
      </c>
      <c r="G7" s="180">
        <v>90</v>
      </c>
      <c r="H7" s="180">
        <v>2</v>
      </c>
      <c r="I7" s="181">
        <v>141753</v>
      </c>
      <c r="J7" s="170">
        <v>13974</v>
      </c>
      <c r="K7" s="181">
        <v>179185</v>
      </c>
      <c r="L7" s="170">
        <v>16656</v>
      </c>
      <c r="M7" s="181">
        <v>179154</v>
      </c>
      <c r="N7" s="170">
        <v>16789</v>
      </c>
      <c r="O7" s="168">
        <f>+I7+K7+M7</f>
        <v>500092</v>
      </c>
      <c r="P7" s="169">
        <f>+J7+L7+N7</f>
        <v>47419</v>
      </c>
      <c r="Q7" s="182">
        <f>IF(O7&lt;&gt;0,P7/G7,"")</f>
        <v>526.8777777777777</v>
      </c>
      <c r="R7" s="227">
        <f t="shared" si="0"/>
        <v>10.546236740547037</v>
      </c>
      <c r="S7" s="181">
        <v>630073</v>
      </c>
      <c r="T7" s="228">
        <f t="shared" si="1"/>
        <v>-0.2062951435786012</v>
      </c>
      <c r="U7" s="181">
        <v>1687325</v>
      </c>
      <c r="V7" s="170">
        <v>176187</v>
      </c>
      <c r="W7" s="229">
        <f>U7/V7</f>
        <v>9.576898409076719</v>
      </c>
      <c r="X7" s="45"/>
    </row>
    <row r="8" spans="1:24" s="20" customFormat="1" ht="15" customHeight="1">
      <c r="A8" s="58">
        <v>4</v>
      </c>
      <c r="B8" s="215" t="s">
        <v>101</v>
      </c>
      <c r="C8" s="216">
        <v>39836</v>
      </c>
      <c r="D8" s="217" t="s">
        <v>4</v>
      </c>
      <c r="E8" s="217" t="s">
        <v>80</v>
      </c>
      <c r="F8" s="218">
        <v>108</v>
      </c>
      <c r="G8" s="218">
        <v>109</v>
      </c>
      <c r="H8" s="218">
        <v>1</v>
      </c>
      <c r="I8" s="219">
        <v>86394</v>
      </c>
      <c r="J8" s="220">
        <v>9206</v>
      </c>
      <c r="K8" s="219">
        <v>154634</v>
      </c>
      <c r="L8" s="220">
        <v>16356</v>
      </c>
      <c r="M8" s="219">
        <v>179440</v>
      </c>
      <c r="N8" s="220">
        <v>18894</v>
      </c>
      <c r="O8" s="221">
        <f>+M8+K8+I8</f>
        <v>420468</v>
      </c>
      <c r="P8" s="222">
        <f>+N8+L8+J8</f>
        <v>44456</v>
      </c>
      <c r="Q8" s="220">
        <f>+P8/G8</f>
        <v>407.8532110091743</v>
      </c>
      <c r="R8" s="223">
        <f t="shared" si="0"/>
        <v>9.458070901565593</v>
      </c>
      <c r="S8" s="219"/>
      <c r="T8" s="224">
        <f t="shared" si="1"/>
      </c>
      <c r="U8" s="219">
        <v>420468</v>
      </c>
      <c r="V8" s="220">
        <v>44456</v>
      </c>
      <c r="W8" s="225">
        <f>+U8/V8</f>
        <v>9.458070901565593</v>
      </c>
      <c r="X8" s="45"/>
    </row>
    <row r="9" spans="1:24" s="20" customFormat="1" ht="15" customHeight="1">
      <c r="A9" s="58">
        <v>5</v>
      </c>
      <c r="B9" s="57" t="s">
        <v>86</v>
      </c>
      <c r="C9" s="54">
        <v>39808</v>
      </c>
      <c r="D9" s="55" t="s">
        <v>34</v>
      </c>
      <c r="E9" s="55" t="s">
        <v>22</v>
      </c>
      <c r="F9" s="56">
        <v>80</v>
      </c>
      <c r="G9" s="56">
        <v>81</v>
      </c>
      <c r="H9" s="56">
        <v>2</v>
      </c>
      <c r="I9" s="162">
        <v>111509</v>
      </c>
      <c r="J9" s="163">
        <v>11088</v>
      </c>
      <c r="K9" s="162">
        <v>112190.5</v>
      </c>
      <c r="L9" s="163">
        <v>10701</v>
      </c>
      <c r="M9" s="162">
        <v>112668.5</v>
      </c>
      <c r="N9" s="163">
        <v>10714</v>
      </c>
      <c r="O9" s="157">
        <f>I9+K9+M9</f>
        <v>336368</v>
      </c>
      <c r="P9" s="158">
        <f>J9+L9+N9</f>
        <v>32503</v>
      </c>
      <c r="Q9" s="163">
        <f>P9/G9</f>
        <v>401.2716049382716</v>
      </c>
      <c r="R9" s="191">
        <f t="shared" si="0"/>
        <v>10.348829338830262</v>
      </c>
      <c r="S9" s="162">
        <v>370340.5</v>
      </c>
      <c r="T9" s="192">
        <f t="shared" si="1"/>
        <v>-0.09173314827840866</v>
      </c>
      <c r="U9" s="164">
        <v>1119777.5</v>
      </c>
      <c r="V9" s="156">
        <v>118866</v>
      </c>
      <c r="W9" s="208">
        <f>U9/V9</f>
        <v>9.420502919253613</v>
      </c>
      <c r="X9" s="45"/>
    </row>
    <row r="10" spans="1:24" s="20" customFormat="1" ht="15" customHeight="1">
      <c r="A10" s="58">
        <v>6</v>
      </c>
      <c r="B10" s="63" t="s">
        <v>102</v>
      </c>
      <c r="C10" s="60">
        <v>39836</v>
      </c>
      <c r="D10" s="59" t="s">
        <v>49</v>
      </c>
      <c r="E10" s="59" t="s">
        <v>103</v>
      </c>
      <c r="F10" s="61">
        <v>86</v>
      </c>
      <c r="G10" s="61">
        <v>86</v>
      </c>
      <c r="H10" s="61">
        <v>1</v>
      </c>
      <c r="I10" s="155">
        <v>90290</v>
      </c>
      <c r="J10" s="156">
        <v>9255</v>
      </c>
      <c r="K10" s="155">
        <v>113417</v>
      </c>
      <c r="L10" s="156">
        <v>10924</v>
      </c>
      <c r="M10" s="155">
        <v>125086</v>
      </c>
      <c r="N10" s="156">
        <v>12314</v>
      </c>
      <c r="O10" s="157">
        <f>I10+K10+M10</f>
        <v>328793</v>
      </c>
      <c r="P10" s="158">
        <f>J10+L10+N10</f>
        <v>32493</v>
      </c>
      <c r="Q10" s="159">
        <f>IF(O10&lt;&gt;0,P10/G10,"")</f>
        <v>377.8255813953488</v>
      </c>
      <c r="R10" s="191">
        <f t="shared" si="0"/>
        <v>10.118887144923521</v>
      </c>
      <c r="S10" s="155"/>
      <c r="T10" s="192">
        <f t="shared" si="1"/>
      </c>
      <c r="U10" s="160">
        <v>328793</v>
      </c>
      <c r="V10" s="161">
        <v>32493</v>
      </c>
      <c r="W10" s="205">
        <f>IF(U10&lt;&gt;0,U10/V10,"")</f>
        <v>10.118887144923521</v>
      </c>
      <c r="X10" s="45"/>
    </row>
    <row r="11" spans="1:24" s="20" customFormat="1" ht="15" customHeight="1">
      <c r="A11" s="58">
        <v>7</v>
      </c>
      <c r="B11" s="63" t="s">
        <v>41</v>
      </c>
      <c r="C11" s="60">
        <v>39759</v>
      </c>
      <c r="D11" s="152" t="s">
        <v>42</v>
      </c>
      <c r="E11" s="152" t="s">
        <v>43</v>
      </c>
      <c r="F11" s="61">
        <v>140</v>
      </c>
      <c r="G11" s="61">
        <v>140</v>
      </c>
      <c r="H11" s="61">
        <v>12</v>
      </c>
      <c r="I11" s="155">
        <v>78920</v>
      </c>
      <c r="J11" s="156">
        <v>11280</v>
      </c>
      <c r="K11" s="155">
        <v>111516.5</v>
      </c>
      <c r="L11" s="156">
        <v>15051</v>
      </c>
      <c r="M11" s="155">
        <v>130141.5</v>
      </c>
      <c r="N11" s="156">
        <v>17293</v>
      </c>
      <c r="O11" s="157">
        <f>+I11+K11+M11</f>
        <v>320578</v>
      </c>
      <c r="P11" s="158">
        <f>+J11+L11+N11</f>
        <v>43624</v>
      </c>
      <c r="Q11" s="159">
        <f>IF(O11&lt;&gt;0,P11/G11,"")</f>
        <v>311.6</v>
      </c>
      <c r="R11" s="191">
        <f t="shared" si="0"/>
        <v>7.348661287364753</v>
      </c>
      <c r="S11" s="160">
        <v>556804.5</v>
      </c>
      <c r="T11" s="192">
        <f t="shared" si="1"/>
        <v>-0.424253934729335</v>
      </c>
      <c r="U11" s="155">
        <v>22357097</v>
      </c>
      <c r="V11" s="156">
        <v>2624098</v>
      </c>
      <c r="W11" s="206">
        <f>U11/V11</f>
        <v>8.519916939077733</v>
      </c>
      <c r="X11" s="45"/>
    </row>
    <row r="12" spans="1:24" s="20" customFormat="1" ht="15" customHeight="1">
      <c r="A12" s="58">
        <v>8</v>
      </c>
      <c r="B12" s="62" t="s">
        <v>87</v>
      </c>
      <c r="C12" s="54">
        <v>39829</v>
      </c>
      <c r="D12" s="55" t="s">
        <v>4</v>
      </c>
      <c r="E12" s="55" t="s">
        <v>104</v>
      </c>
      <c r="F12" s="56">
        <v>177</v>
      </c>
      <c r="G12" s="56">
        <v>178</v>
      </c>
      <c r="H12" s="56">
        <v>2</v>
      </c>
      <c r="I12" s="162">
        <v>98964</v>
      </c>
      <c r="J12" s="163">
        <v>12756</v>
      </c>
      <c r="K12" s="162">
        <v>81294</v>
      </c>
      <c r="L12" s="163">
        <v>9871</v>
      </c>
      <c r="M12" s="162">
        <v>95370</v>
      </c>
      <c r="N12" s="163">
        <v>11517</v>
      </c>
      <c r="O12" s="165">
        <f>+M12+K12+I12</f>
        <v>275628</v>
      </c>
      <c r="P12" s="166">
        <f>+N12+L12+J12</f>
        <v>34144</v>
      </c>
      <c r="Q12" s="163">
        <f>+P12/G12</f>
        <v>191.82022471910113</v>
      </c>
      <c r="R12" s="191">
        <f t="shared" si="0"/>
        <v>8.072516401124648</v>
      </c>
      <c r="S12" s="162">
        <v>349910</v>
      </c>
      <c r="T12" s="192">
        <f t="shared" si="1"/>
        <v>-0.21228887428195822</v>
      </c>
      <c r="U12" s="162">
        <v>1049710</v>
      </c>
      <c r="V12" s="163">
        <v>139364</v>
      </c>
      <c r="W12" s="207">
        <f>+U12/V12</f>
        <v>7.532146034844006</v>
      </c>
      <c r="X12" s="45"/>
    </row>
    <row r="13" spans="1:24" s="20" customFormat="1" ht="15" customHeight="1">
      <c r="A13" s="58">
        <v>9</v>
      </c>
      <c r="B13" s="63" t="s">
        <v>75</v>
      </c>
      <c r="C13" s="60">
        <v>39822</v>
      </c>
      <c r="D13" s="59" t="s">
        <v>49</v>
      </c>
      <c r="E13" s="59" t="s">
        <v>76</v>
      </c>
      <c r="F13" s="61">
        <v>175</v>
      </c>
      <c r="G13" s="61">
        <v>168</v>
      </c>
      <c r="H13" s="61">
        <v>3</v>
      </c>
      <c r="I13" s="155">
        <v>58787</v>
      </c>
      <c r="J13" s="156">
        <v>8028</v>
      </c>
      <c r="K13" s="155">
        <v>89756</v>
      </c>
      <c r="L13" s="156">
        <v>11161</v>
      </c>
      <c r="M13" s="155">
        <v>118750</v>
      </c>
      <c r="N13" s="156">
        <v>14630</v>
      </c>
      <c r="O13" s="157">
        <f aca="true" t="shared" si="2" ref="O13:P15">I13+K13+M13</f>
        <v>267293</v>
      </c>
      <c r="P13" s="158">
        <f t="shared" si="2"/>
        <v>33819</v>
      </c>
      <c r="Q13" s="159">
        <f>IF(O13&lt;&gt;0,P13/G13,"")</f>
        <v>201.30357142857142</v>
      </c>
      <c r="R13" s="191">
        <f t="shared" si="0"/>
        <v>7.903634051864336</v>
      </c>
      <c r="S13" s="155">
        <v>547576.5</v>
      </c>
      <c r="T13" s="192">
        <f t="shared" si="1"/>
        <v>-0.5118618129156383</v>
      </c>
      <c r="U13" s="160">
        <v>2842738.5</v>
      </c>
      <c r="V13" s="161">
        <v>370656</v>
      </c>
      <c r="W13" s="205">
        <f>IF(U13&lt;&gt;0,U13/V13,"")</f>
        <v>7.669479247604247</v>
      </c>
      <c r="X13" s="45"/>
    </row>
    <row r="14" spans="1:24" s="20" customFormat="1" ht="15" customHeight="1">
      <c r="A14" s="58">
        <v>10</v>
      </c>
      <c r="B14" s="57" t="s">
        <v>77</v>
      </c>
      <c r="C14" s="54">
        <v>39822</v>
      </c>
      <c r="D14" s="55" t="s">
        <v>34</v>
      </c>
      <c r="E14" s="55" t="s">
        <v>78</v>
      </c>
      <c r="F14" s="56">
        <v>37</v>
      </c>
      <c r="G14" s="56">
        <v>37</v>
      </c>
      <c r="H14" s="56">
        <v>3</v>
      </c>
      <c r="I14" s="162">
        <v>29629.5</v>
      </c>
      <c r="J14" s="163">
        <v>2518</v>
      </c>
      <c r="K14" s="162">
        <v>45771.5</v>
      </c>
      <c r="L14" s="163">
        <v>3835</v>
      </c>
      <c r="M14" s="162">
        <v>48190</v>
      </c>
      <c r="N14" s="163">
        <v>4059</v>
      </c>
      <c r="O14" s="157">
        <f t="shared" si="2"/>
        <v>123591</v>
      </c>
      <c r="P14" s="158">
        <f t="shared" si="2"/>
        <v>10412</v>
      </c>
      <c r="Q14" s="163">
        <f>P14/G14</f>
        <v>281.4054054054054</v>
      </c>
      <c r="R14" s="191">
        <f t="shared" si="0"/>
        <v>11.870053784095274</v>
      </c>
      <c r="S14" s="162">
        <v>263685</v>
      </c>
      <c r="T14" s="192">
        <f t="shared" si="1"/>
        <v>-0.5312930200807782</v>
      </c>
      <c r="U14" s="164">
        <v>1204975</v>
      </c>
      <c r="V14" s="156">
        <v>109120</v>
      </c>
      <c r="W14" s="208">
        <f>U14/V14</f>
        <v>11.042659457478006</v>
      </c>
      <c r="X14" s="45"/>
    </row>
    <row r="15" spans="1:24" s="20" customFormat="1" ht="15" customHeight="1">
      <c r="A15" s="58">
        <v>11</v>
      </c>
      <c r="B15" s="57" t="s">
        <v>88</v>
      </c>
      <c r="C15" s="54">
        <v>39808</v>
      </c>
      <c r="D15" s="55" t="s">
        <v>34</v>
      </c>
      <c r="E15" s="55" t="s">
        <v>89</v>
      </c>
      <c r="F15" s="56">
        <v>65</v>
      </c>
      <c r="G15" s="56">
        <v>65</v>
      </c>
      <c r="H15" s="56">
        <v>2</v>
      </c>
      <c r="I15" s="162">
        <v>19882</v>
      </c>
      <c r="J15" s="163">
        <v>2227</v>
      </c>
      <c r="K15" s="162">
        <v>35850.5</v>
      </c>
      <c r="L15" s="163">
        <v>3761</v>
      </c>
      <c r="M15" s="162">
        <v>48067.5</v>
      </c>
      <c r="N15" s="163">
        <v>5067</v>
      </c>
      <c r="O15" s="157">
        <f t="shared" si="2"/>
        <v>103800</v>
      </c>
      <c r="P15" s="158">
        <f t="shared" si="2"/>
        <v>11055</v>
      </c>
      <c r="Q15" s="163">
        <f>P15/G15</f>
        <v>170.07692307692307</v>
      </c>
      <c r="R15" s="191">
        <f t="shared" si="0"/>
        <v>9.389416553595659</v>
      </c>
      <c r="S15" s="162">
        <v>173904.5</v>
      </c>
      <c r="T15" s="192">
        <f t="shared" si="1"/>
        <v>-0.40312067830332166</v>
      </c>
      <c r="U15" s="164">
        <v>340823</v>
      </c>
      <c r="V15" s="156">
        <v>36733</v>
      </c>
      <c r="W15" s="208">
        <f>U15/V15</f>
        <v>9.2783872811913</v>
      </c>
      <c r="X15" s="45"/>
    </row>
    <row r="16" spans="1:24" s="20" customFormat="1" ht="15" customHeight="1">
      <c r="A16" s="58">
        <v>12</v>
      </c>
      <c r="B16" s="176" t="s">
        <v>79</v>
      </c>
      <c r="C16" s="54">
        <v>39822</v>
      </c>
      <c r="D16" s="55" t="s">
        <v>4</v>
      </c>
      <c r="E16" s="55" t="s">
        <v>80</v>
      </c>
      <c r="F16" s="56">
        <v>55</v>
      </c>
      <c r="G16" s="56">
        <v>55</v>
      </c>
      <c r="H16" s="56">
        <v>3</v>
      </c>
      <c r="I16" s="162">
        <v>29142</v>
      </c>
      <c r="J16" s="163">
        <v>3020</v>
      </c>
      <c r="K16" s="162">
        <v>31850</v>
      </c>
      <c r="L16" s="163">
        <v>3252</v>
      </c>
      <c r="M16" s="162">
        <v>38558</v>
      </c>
      <c r="N16" s="163">
        <v>3937</v>
      </c>
      <c r="O16" s="165">
        <f>+M16+K16+I16</f>
        <v>99550</v>
      </c>
      <c r="P16" s="166">
        <f>+N16+L16+J16</f>
        <v>10209</v>
      </c>
      <c r="Q16" s="163">
        <f>+P16/G16</f>
        <v>185.61818181818182</v>
      </c>
      <c r="R16" s="191">
        <f t="shared" si="0"/>
        <v>9.75119992163777</v>
      </c>
      <c r="S16" s="162">
        <v>170391</v>
      </c>
      <c r="T16" s="192">
        <f t="shared" si="1"/>
        <v>-0.41575552699379664</v>
      </c>
      <c r="U16" s="162">
        <v>1060082</v>
      </c>
      <c r="V16" s="163">
        <v>114357</v>
      </c>
      <c r="W16" s="207">
        <f>+U16/V16</f>
        <v>9.269935377808093</v>
      </c>
      <c r="X16" s="45"/>
    </row>
    <row r="17" spans="1:24" s="20" customFormat="1" ht="15" customHeight="1">
      <c r="A17" s="58">
        <v>13</v>
      </c>
      <c r="B17" s="57" t="s">
        <v>90</v>
      </c>
      <c r="C17" s="54">
        <v>39829</v>
      </c>
      <c r="D17" s="55" t="s">
        <v>91</v>
      </c>
      <c r="E17" s="55" t="s">
        <v>92</v>
      </c>
      <c r="F17" s="56">
        <v>27</v>
      </c>
      <c r="G17" s="56">
        <v>27</v>
      </c>
      <c r="H17" s="56">
        <v>2</v>
      </c>
      <c r="I17" s="162">
        <v>13589.5</v>
      </c>
      <c r="J17" s="163">
        <v>1142</v>
      </c>
      <c r="K17" s="162">
        <v>21176</v>
      </c>
      <c r="L17" s="163">
        <v>1692</v>
      </c>
      <c r="M17" s="162">
        <v>23254.5</v>
      </c>
      <c r="N17" s="163">
        <v>1914</v>
      </c>
      <c r="O17" s="165">
        <f>I17+K17+M17</f>
        <v>58020</v>
      </c>
      <c r="P17" s="166">
        <f>SUM(J17+L17+N17)</f>
        <v>4748</v>
      </c>
      <c r="Q17" s="161"/>
      <c r="R17" s="191">
        <f t="shared" si="0"/>
        <v>12.219882055602358</v>
      </c>
      <c r="S17" s="162">
        <v>111271</v>
      </c>
      <c r="T17" s="192">
        <f t="shared" si="1"/>
        <v>-0.4785703372846474</v>
      </c>
      <c r="U17" s="164">
        <v>244703.5</v>
      </c>
      <c r="V17" s="161">
        <v>22359</v>
      </c>
      <c r="W17" s="208">
        <f>U17/V17</f>
        <v>10.944295362046603</v>
      </c>
      <c r="X17" s="45"/>
    </row>
    <row r="18" spans="1:24" s="20" customFormat="1" ht="15" customHeight="1">
      <c r="A18" s="58">
        <v>14</v>
      </c>
      <c r="B18" s="62" t="s">
        <v>69</v>
      </c>
      <c r="C18" s="54">
        <v>39808</v>
      </c>
      <c r="D18" s="55" t="s">
        <v>4</v>
      </c>
      <c r="E18" s="55" t="s">
        <v>60</v>
      </c>
      <c r="F18" s="56">
        <v>112</v>
      </c>
      <c r="G18" s="56">
        <v>49</v>
      </c>
      <c r="H18" s="56">
        <v>5</v>
      </c>
      <c r="I18" s="162">
        <v>9713</v>
      </c>
      <c r="J18" s="163">
        <v>1010</v>
      </c>
      <c r="K18" s="162">
        <v>19529</v>
      </c>
      <c r="L18" s="163">
        <v>1900</v>
      </c>
      <c r="M18" s="162">
        <v>24694</v>
      </c>
      <c r="N18" s="163">
        <v>2355</v>
      </c>
      <c r="O18" s="165">
        <f>+M18+K18+I18</f>
        <v>53936</v>
      </c>
      <c r="P18" s="166">
        <f>+N18+L18+J18</f>
        <v>5265</v>
      </c>
      <c r="Q18" s="163">
        <f>+P18/G18</f>
        <v>107.44897959183673</v>
      </c>
      <c r="R18" s="191">
        <f t="shared" si="0"/>
        <v>10.244254510921177</v>
      </c>
      <c r="S18" s="162">
        <v>96474</v>
      </c>
      <c r="T18" s="192">
        <f t="shared" si="1"/>
        <v>-0.4409270891639198</v>
      </c>
      <c r="U18" s="162">
        <v>1823429</v>
      </c>
      <c r="V18" s="163">
        <v>185686</v>
      </c>
      <c r="W18" s="207">
        <f>+U18/V18</f>
        <v>9.819959501524078</v>
      </c>
      <c r="X18" s="45"/>
    </row>
    <row r="19" spans="1:24" s="20" customFormat="1" ht="15" customHeight="1">
      <c r="A19" s="58">
        <v>15</v>
      </c>
      <c r="B19" s="66" t="s">
        <v>105</v>
      </c>
      <c r="C19" s="60">
        <v>39836</v>
      </c>
      <c r="D19" s="64" t="s">
        <v>47</v>
      </c>
      <c r="E19" s="64" t="s">
        <v>59</v>
      </c>
      <c r="F19" s="65">
        <v>30</v>
      </c>
      <c r="G19" s="65">
        <v>30</v>
      </c>
      <c r="H19" s="65">
        <v>1</v>
      </c>
      <c r="I19" s="155">
        <v>12625</v>
      </c>
      <c r="J19" s="156">
        <v>1122</v>
      </c>
      <c r="K19" s="155">
        <v>17694</v>
      </c>
      <c r="L19" s="156">
        <v>1497</v>
      </c>
      <c r="M19" s="155">
        <v>17795</v>
      </c>
      <c r="N19" s="156">
        <v>1533</v>
      </c>
      <c r="O19" s="157">
        <f>+I19+K19+M19</f>
        <v>48114</v>
      </c>
      <c r="P19" s="158">
        <f>+J19+L19+N19</f>
        <v>4152</v>
      </c>
      <c r="Q19" s="163">
        <f>+P19/G19</f>
        <v>138.4</v>
      </c>
      <c r="R19" s="191">
        <f t="shared" si="0"/>
        <v>11.58815028901734</v>
      </c>
      <c r="S19" s="155"/>
      <c r="T19" s="192">
        <f t="shared" si="1"/>
      </c>
      <c r="U19" s="155">
        <v>48114</v>
      </c>
      <c r="V19" s="156">
        <v>4152</v>
      </c>
      <c r="W19" s="205">
        <f>+U19/V19</f>
        <v>11.58815028901734</v>
      </c>
      <c r="X19" s="45"/>
    </row>
    <row r="20" spans="1:24" s="20" customFormat="1" ht="15" customHeight="1">
      <c r="A20" s="58">
        <v>16</v>
      </c>
      <c r="B20" s="57" t="s">
        <v>106</v>
      </c>
      <c r="C20" s="54">
        <v>39836</v>
      </c>
      <c r="D20" s="55" t="s">
        <v>34</v>
      </c>
      <c r="E20" s="55" t="s">
        <v>107</v>
      </c>
      <c r="F20" s="56">
        <v>13</v>
      </c>
      <c r="G20" s="56">
        <v>13</v>
      </c>
      <c r="H20" s="56">
        <v>1</v>
      </c>
      <c r="I20" s="162">
        <v>6005.5</v>
      </c>
      <c r="J20" s="163">
        <v>548</v>
      </c>
      <c r="K20" s="162">
        <v>10550</v>
      </c>
      <c r="L20" s="163">
        <v>916</v>
      </c>
      <c r="M20" s="162">
        <v>13462.5</v>
      </c>
      <c r="N20" s="163">
        <v>1120</v>
      </c>
      <c r="O20" s="157">
        <f>I20+K20+M20</f>
        <v>30018</v>
      </c>
      <c r="P20" s="158">
        <f>J20+L20+N20</f>
        <v>2584</v>
      </c>
      <c r="Q20" s="163">
        <f>P20/G20</f>
        <v>198.76923076923077</v>
      </c>
      <c r="R20" s="191">
        <f t="shared" si="0"/>
        <v>11.61687306501548</v>
      </c>
      <c r="S20" s="162"/>
      <c r="T20" s="192">
        <f t="shared" si="1"/>
      </c>
      <c r="U20" s="164">
        <v>30018</v>
      </c>
      <c r="V20" s="156">
        <v>2584</v>
      </c>
      <c r="W20" s="208">
        <f>U20/V20</f>
        <v>11.61687306501548</v>
      </c>
      <c r="X20" s="45"/>
    </row>
    <row r="21" spans="1:24" s="20" customFormat="1" ht="15" customHeight="1">
      <c r="A21" s="58">
        <v>17</v>
      </c>
      <c r="B21" s="57" t="s">
        <v>108</v>
      </c>
      <c r="C21" s="54">
        <v>39787</v>
      </c>
      <c r="D21" s="55" t="s">
        <v>91</v>
      </c>
      <c r="E21" s="55" t="s">
        <v>13</v>
      </c>
      <c r="F21" s="56">
        <v>242</v>
      </c>
      <c r="G21" s="56">
        <v>26</v>
      </c>
      <c r="H21" s="56">
        <v>8</v>
      </c>
      <c r="I21" s="162">
        <v>7809</v>
      </c>
      <c r="J21" s="163">
        <v>1369</v>
      </c>
      <c r="K21" s="162">
        <v>9238</v>
      </c>
      <c r="L21" s="163">
        <v>1588</v>
      </c>
      <c r="M21" s="162">
        <v>11425.5</v>
      </c>
      <c r="N21" s="163">
        <v>1923</v>
      </c>
      <c r="O21" s="165">
        <f>I21+K21+M21</f>
        <v>28472.5</v>
      </c>
      <c r="P21" s="166">
        <f>SUM(J21+L21+N21)</f>
        <v>4880</v>
      </c>
      <c r="Q21" s="161"/>
      <c r="R21" s="191">
        <f t="shared" si="0"/>
        <v>5.83452868852459</v>
      </c>
      <c r="S21" s="162">
        <v>45541</v>
      </c>
      <c r="T21" s="192">
        <f t="shared" si="1"/>
        <v>-0.3747941415427856</v>
      </c>
      <c r="U21" s="164">
        <v>17968515.5</v>
      </c>
      <c r="V21" s="161">
        <v>2294413</v>
      </c>
      <c r="W21" s="208">
        <f>U21/V21</f>
        <v>7.831421588005298</v>
      </c>
      <c r="X21" s="45"/>
    </row>
    <row r="22" spans="1:24" s="20" customFormat="1" ht="15" customHeight="1">
      <c r="A22" s="58">
        <v>18</v>
      </c>
      <c r="B22" s="57" t="s">
        <v>56</v>
      </c>
      <c r="C22" s="54">
        <v>39801</v>
      </c>
      <c r="D22" s="55" t="s">
        <v>34</v>
      </c>
      <c r="E22" s="55" t="s">
        <v>57</v>
      </c>
      <c r="F22" s="56">
        <v>42</v>
      </c>
      <c r="G22" s="56">
        <v>35</v>
      </c>
      <c r="H22" s="56">
        <v>6</v>
      </c>
      <c r="I22" s="162">
        <v>5322</v>
      </c>
      <c r="J22" s="163">
        <v>779</v>
      </c>
      <c r="K22" s="162">
        <v>8173</v>
      </c>
      <c r="L22" s="163">
        <v>1137</v>
      </c>
      <c r="M22" s="162">
        <v>9819</v>
      </c>
      <c r="N22" s="163">
        <v>1386</v>
      </c>
      <c r="O22" s="157">
        <f>I22+K22+M22</f>
        <v>23314</v>
      </c>
      <c r="P22" s="158">
        <f>J22+L22+N22</f>
        <v>3302</v>
      </c>
      <c r="Q22" s="163">
        <f>P22/G22</f>
        <v>94.34285714285714</v>
      </c>
      <c r="R22" s="191">
        <f t="shared" si="0"/>
        <v>7.060569351907935</v>
      </c>
      <c r="S22" s="162">
        <v>56451</v>
      </c>
      <c r="T22" s="192">
        <f t="shared" si="1"/>
        <v>-0.5870046589077252</v>
      </c>
      <c r="U22" s="164">
        <v>897165</v>
      </c>
      <c r="V22" s="156">
        <v>113731</v>
      </c>
      <c r="W22" s="208">
        <f>U22/V22</f>
        <v>7.888482471797487</v>
      </c>
      <c r="X22" s="45"/>
    </row>
    <row r="23" spans="1:24" s="20" customFormat="1" ht="15" customHeight="1">
      <c r="A23" s="58">
        <v>19</v>
      </c>
      <c r="B23" s="57" t="s">
        <v>63</v>
      </c>
      <c r="C23" s="54">
        <v>39808</v>
      </c>
      <c r="D23" s="55" t="s">
        <v>34</v>
      </c>
      <c r="E23" s="55" t="s">
        <v>40</v>
      </c>
      <c r="F23" s="56">
        <v>75</v>
      </c>
      <c r="G23" s="56">
        <v>29</v>
      </c>
      <c r="H23" s="56">
        <v>5</v>
      </c>
      <c r="I23" s="162">
        <v>4593.5</v>
      </c>
      <c r="J23" s="163">
        <v>586</v>
      </c>
      <c r="K23" s="162">
        <v>6921</v>
      </c>
      <c r="L23" s="163">
        <v>827</v>
      </c>
      <c r="M23" s="162">
        <v>6390.5</v>
      </c>
      <c r="N23" s="163">
        <v>808</v>
      </c>
      <c r="O23" s="157">
        <f>I23+K23+M23</f>
        <v>17905</v>
      </c>
      <c r="P23" s="158">
        <f>J23+L23+N23</f>
        <v>2221</v>
      </c>
      <c r="Q23" s="163">
        <f>P23/G23</f>
        <v>76.58620689655173</v>
      </c>
      <c r="R23" s="191">
        <f t="shared" si="0"/>
        <v>8.061683926159388</v>
      </c>
      <c r="S23" s="162">
        <v>80850</v>
      </c>
      <c r="T23" s="192">
        <f t="shared" si="1"/>
        <v>-0.7785405071119357</v>
      </c>
      <c r="U23" s="164">
        <v>1736311</v>
      </c>
      <c r="V23" s="156">
        <v>172474</v>
      </c>
      <c r="W23" s="208">
        <f>U23/V23</f>
        <v>10.067088372740239</v>
      </c>
      <c r="X23" s="45"/>
    </row>
    <row r="24" spans="1:24" s="20" customFormat="1" ht="15" customHeight="1">
      <c r="A24" s="58">
        <v>20</v>
      </c>
      <c r="B24" s="63" t="s">
        <v>61</v>
      </c>
      <c r="C24" s="60">
        <v>39808</v>
      </c>
      <c r="D24" s="59" t="s">
        <v>49</v>
      </c>
      <c r="E24" s="59" t="s">
        <v>62</v>
      </c>
      <c r="F24" s="61">
        <v>198</v>
      </c>
      <c r="G24" s="61">
        <v>29</v>
      </c>
      <c r="H24" s="61">
        <v>5</v>
      </c>
      <c r="I24" s="155">
        <v>2019</v>
      </c>
      <c r="J24" s="156">
        <v>427</v>
      </c>
      <c r="K24" s="155">
        <v>2508</v>
      </c>
      <c r="L24" s="156">
        <v>508</v>
      </c>
      <c r="M24" s="155">
        <v>3253</v>
      </c>
      <c r="N24" s="156">
        <v>614</v>
      </c>
      <c r="O24" s="157">
        <f>I24+K24+M24</f>
        <v>7780</v>
      </c>
      <c r="P24" s="158">
        <f>J24+L24+N24</f>
        <v>1549</v>
      </c>
      <c r="Q24" s="159">
        <f>IF(O24&lt;&gt;0,P24/G24,"")</f>
        <v>53.41379310344828</v>
      </c>
      <c r="R24" s="191">
        <f t="shared" si="0"/>
        <v>5.0225952227243384</v>
      </c>
      <c r="S24" s="155">
        <v>37018</v>
      </c>
      <c r="T24" s="192">
        <f t="shared" si="1"/>
        <v>-0.7898319736344481</v>
      </c>
      <c r="U24" s="155">
        <v>1728854</v>
      </c>
      <c r="V24" s="156">
        <v>221653</v>
      </c>
      <c r="W24" s="205">
        <f>IF(U24&lt;&gt;0,U24/V24,"")</f>
        <v>7.799822244679747</v>
      </c>
      <c r="X24" s="45"/>
    </row>
    <row r="25" spans="1:24" s="20" customFormat="1" ht="15" customHeight="1">
      <c r="A25" s="58">
        <v>21</v>
      </c>
      <c r="B25" s="62" t="s">
        <v>64</v>
      </c>
      <c r="C25" s="54">
        <v>39808</v>
      </c>
      <c r="D25" s="55" t="s">
        <v>4</v>
      </c>
      <c r="E25" s="55" t="s">
        <v>65</v>
      </c>
      <c r="F25" s="56">
        <v>34</v>
      </c>
      <c r="G25" s="56">
        <v>14</v>
      </c>
      <c r="H25" s="56">
        <v>5</v>
      </c>
      <c r="I25" s="162">
        <v>1788</v>
      </c>
      <c r="J25" s="163">
        <v>396</v>
      </c>
      <c r="K25" s="162">
        <v>2435</v>
      </c>
      <c r="L25" s="163">
        <v>412</v>
      </c>
      <c r="M25" s="162">
        <v>3310</v>
      </c>
      <c r="N25" s="163">
        <v>558</v>
      </c>
      <c r="O25" s="165">
        <f>+M25+K25+I25</f>
        <v>7533</v>
      </c>
      <c r="P25" s="166">
        <f>+N25+L25+J25</f>
        <v>1366</v>
      </c>
      <c r="Q25" s="163">
        <f>+P25/G25</f>
        <v>97.57142857142857</v>
      </c>
      <c r="R25" s="191">
        <f t="shared" si="0"/>
        <v>5.514641288433382</v>
      </c>
      <c r="S25" s="162">
        <v>12029</v>
      </c>
      <c r="T25" s="192">
        <f t="shared" si="1"/>
        <v>-0.3737634051043312</v>
      </c>
      <c r="U25" s="162">
        <v>773266</v>
      </c>
      <c r="V25" s="163">
        <v>84849</v>
      </c>
      <c r="W25" s="207">
        <f>+U25/V25</f>
        <v>9.113436811276504</v>
      </c>
      <c r="X25" s="45"/>
    </row>
    <row r="26" spans="1:24" s="20" customFormat="1" ht="15" customHeight="1">
      <c r="A26" s="58">
        <v>22</v>
      </c>
      <c r="B26" s="63" t="s">
        <v>81</v>
      </c>
      <c r="C26" s="60">
        <v>39822</v>
      </c>
      <c r="D26" s="152" t="s">
        <v>30</v>
      </c>
      <c r="E26" s="59" t="s">
        <v>82</v>
      </c>
      <c r="F26" s="61">
        <v>59</v>
      </c>
      <c r="G26" s="61">
        <v>23</v>
      </c>
      <c r="H26" s="61">
        <v>3</v>
      </c>
      <c r="I26" s="155">
        <v>2108</v>
      </c>
      <c r="J26" s="156">
        <v>365</v>
      </c>
      <c r="K26" s="155">
        <v>1480</v>
      </c>
      <c r="L26" s="156">
        <v>232</v>
      </c>
      <c r="M26" s="155">
        <v>2118</v>
      </c>
      <c r="N26" s="156">
        <v>331</v>
      </c>
      <c r="O26" s="157">
        <f>+I26+K26+M26</f>
        <v>5706</v>
      </c>
      <c r="P26" s="158">
        <f>+J26+L26+N26</f>
        <v>928</v>
      </c>
      <c r="Q26" s="159">
        <f>IF(O26&lt;&gt;0,P26/G26,"")</f>
        <v>40.34782608695652</v>
      </c>
      <c r="R26" s="191">
        <f t="shared" si="0"/>
        <v>6.148706896551724</v>
      </c>
      <c r="S26" s="155">
        <v>41285</v>
      </c>
      <c r="T26" s="192">
        <f t="shared" si="1"/>
        <v>-0.8617899963667192</v>
      </c>
      <c r="U26" s="155">
        <v>169454</v>
      </c>
      <c r="V26" s="156">
        <v>19257</v>
      </c>
      <c r="W26" s="206">
        <f>U26/V26</f>
        <v>8.799605338318534</v>
      </c>
      <c r="X26" s="45"/>
    </row>
    <row r="27" spans="1:24" s="20" customFormat="1" ht="15" customHeight="1">
      <c r="A27" s="58">
        <v>23</v>
      </c>
      <c r="B27" s="62" t="s">
        <v>1</v>
      </c>
      <c r="C27" s="54">
        <v>39780</v>
      </c>
      <c r="D27" s="55" t="s">
        <v>4</v>
      </c>
      <c r="E27" s="55" t="s">
        <v>14</v>
      </c>
      <c r="F27" s="56">
        <v>121</v>
      </c>
      <c r="G27" s="56">
        <v>15</v>
      </c>
      <c r="H27" s="56">
        <v>9</v>
      </c>
      <c r="I27" s="162">
        <v>1764</v>
      </c>
      <c r="J27" s="163">
        <v>395</v>
      </c>
      <c r="K27" s="162">
        <v>2136</v>
      </c>
      <c r="L27" s="163">
        <v>537</v>
      </c>
      <c r="M27" s="162">
        <v>2573</v>
      </c>
      <c r="N27" s="163">
        <v>597</v>
      </c>
      <c r="O27" s="165">
        <v>5626</v>
      </c>
      <c r="P27" s="166">
        <f>+N27+L27+J27</f>
        <v>1529</v>
      </c>
      <c r="Q27" s="163">
        <f>+P27/G27</f>
        <v>101.93333333333334</v>
      </c>
      <c r="R27" s="191">
        <f t="shared" si="0"/>
        <v>3.6795291039895357</v>
      </c>
      <c r="S27" s="162">
        <v>5626</v>
      </c>
      <c r="T27" s="192">
        <f t="shared" si="1"/>
        <v>0</v>
      </c>
      <c r="U27" s="162">
        <v>3420067</v>
      </c>
      <c r="V27" s="163">
        <v>397972</v>
      </c>
      <c r="W27" s="207">
        <f>+U27/V27</f>
        <v>8.5937377503945</v>
      </c>
      <c r="X27" s="45"/>
    </row>
    <row r="28" spans="1:24" s="20" customFormat="1" ht="15" customHeight="1">
      <c r="A28" s="58">
        <v>24</v>
      </c>
      <c r="B28" s="63" t="s">
        <v>53</v>
      </c>
      <c r="C28" s="60">
        <v>39738</v>
      </c>
      <c r="D28" s="152" t="s">
        <v>30</v>
      </c>
      <c r="E28" s="59" t="s">
        <v>32</v>
      </c>
      <c r="F28" s="61">
        <v>69</v>
      </c>
      <c r="G28" s="61">
        <v>12</v>
      </c>
      <c r="H28" s="61">
        <v>6</v>
      </c>
      <c r="I28" s="155">
        <v>1098</v>
      </c>
      <c r="J28" s="156">
        <v>272</v>
      </c>
      <c r="K28" s="155">
        <v>1908</v>
      </c>
      <c r="L28" s="156">
        <v>480</v>
      </c>
      <c r="M28" s="155">
        <v>2128</v>
      </c>
      <c r="N28" s="156">
        <v>544</v>
      </c>
      <c r="O28" s="157">
        <f>+I28+K28+M28</f>
        <v>5134</v>
      </c>
      <c r="P28" s="158">
        <f>+J28+L28+N28</f>
        <v>1296</v>
      </c>
      <c r="Q28" s="159">
        <f>IF(O28&lt;&gt;0,P28/G28,"")</f>
        <v>108</v>
      </c>
      <c r="R28" s="191">
        <f t="shared" si="0"/>
        <v>3.9614197530864197</v>
      </c>
      <c r="S28" s="155">
        <v>23647</v>
      </c>
      <c r="T28" s="192">
        <f t="shared" si="1"/>
        <v>-0.7828900071890726</v>
      </c>
      <c r="U28" s="155">
        <v>1981636</v>
      </c>
      <c r="V28" s="156">
        <v>203110</v>
      </c>
      <c r="W28" s="206">
        <f>U28/V28</f>
        <v>9.756466939097042</v>
      </c>
      <c r="X28" s="45"/>
    </row>
    <row r="29" spans="1:24" s="20" customFormat="1" ht="15" customHeight="1">
      <c r="A29" s="58">
        <v>25</v>
      </c>
      <c r="B29" s="57" t="s">
        <v>109</v>
      </c>
      <c r="C29" s="54">
        <v>39738</v>
      </c>
      <c r="D29" s="55" t="s">
        <v>34</v>
      </c>
      <c r="E29" s="55" t="s">
        <v>110</v>
      </c>
      <c r="F29" s="56">
        <v>67</v>
      </c>
      <c r="G29" s="56">
        <v>11</v>
      </c>
      <c r="H29" s="56">
        <v>15</v>
      </c>
      <c r="I29" s="162">
        <v>790</v>
      </c>
      <c r="J29" s="163">
        <v>185</v>
      </c>
      <c r="K29" s="162">
        <v>1633</v>
      </c>
      <c r="L29" s="163">
        <v>374</v>
      </c>
      <c r="M29" s="162">
        <v>2017</v>
      </c>
      <c r="N29" s="163">
        <v>482</v>
      </c>
      <c r="O29" s="157">
        <f>I29+K29+M29</f>
        <v>4440</v>
      </c>
      <c r="P29" s="158">
        <f>J29+L29+N29</f>
        <v>1041</v>
      </c>
      <c r="Q29" s="163">
        <f>P29/G29</f>
        <v>94.63636363636364</v>
      </c>
      <c r="R29" s="191">
        <f t="shared" si="0"/>
        <v>4.265129682997118</v>
      </c>
      <c r="S29" s="162"/>
      <c r="T29" s="192">
        <f t="shared" si="1"/>
      </c>
      <c r="U29" s="164">
        <v>536657.5</v>
      </c>
      <c r="V29" s="156">
        <v>74138</v>
      </c>
      <c r="W29" s="208">
        <f>U29/V29</f>
        <v>7.238629312902964</v>
      </c>
      <c r="X29" s="45"/>
    </row>
    <row r="30" spans="1:24" s="20" customFormat="1" ht="15" customHeight="1">
      <c r="A30" s="58">
        <v>26</v>
      </c>
      <c r="B30" s="57" t="s">
        <v>83</v>
      </c>
      <c r="C30" s="54">
        <v>39815</v>
      </c>
      <c r="D30" s="55" t="s">
        <v>71</v>
      </c>
      <c r="E30" s="55" t="s">
        <v>71</v>
      </c>
      <c r="F30" s="56">
        <v>26</v>
      </c>
      <c r="G30" s="56">
        <v>17</v>
      </c>
      <c r="H30" s="56">
        <v>4</v>
      </c>
      <c r="I30" s="162">
        <v>1290</v>
      </c>
      <c r="J30" s="163">
        <v>236</v>
      </c>
      <c r="K30" s="162">
        <v>1229</v>
      </c>
      <c r="L30" s="163">
        <v>215</v>
      </c>
      <c r="M30" s="162">
        <v>1902</v>
      </c>
      <c r="N30" s="163">
        <v>331</v>
      </c>
      <c r="O30" s="165">
        <f>I30+K30+M30</f>
        <v>4421</v>
      </c>
      <c r="P30" s="166">
        <f>SUM(J30+L30+N30)</f>
        <v>782</v>
      </c>
      <c r="Q30" s="161"/>
      <c r="R30" s="191">
        <f t="shared" si="0"/>
        <v>5.653452685421995</v>
      </c>
      <c r="S30" s="162">
        <v>7287</v>
      </c>
      <c r="T30" s="192">
        <f t="shared" si="1"/>
        <v>-0.3933031425826815</v>
      </c>
      <c r="U30" s="164">
        <v>114723</v>
      </c>
      <c r="V30" s="161">
        <v>13162</v>
      </c>
      <c r="W30" s="208">
        <f>U30/V30</f>
        <v>8.716228536696551</v>
      </c>
      <c r="X30" s="45"/>
    </row>
    <row r="31" spans="1:24" s="20" customFormat="1" ht="15" customHeight="1">
      <c r="A31" s="58">
        <v>27</v>
      </c>
      <c r="B31" s="62" t="s">
        <v>111</v>
      </c>
      <c r="C31" s="54">
        <v>39787</v>
      </c>
      <c r="D31" s="55" t="s">
        <v>4</v>
      </c>
      <c r="E31" s="55" t="s">
        <v>112</v>
      </c>
      <c r="F31" s="56">
        <v>406</v>
      </c>
      <c r="G31" s="56">
        <v>9</v>
      </c>
      <c r="H31" s="56">
        <v>8</v>
      </c>
      <c r="I31" s="162">
        <v>731</v>
      </c>
      <c r="J31" s="163">
        <v>110</v>
      </c>
      <c r="K31" s="162">
        <v>1255</v>
      </c>
      <c r="L31" s="163">
        <v>173</v>
      </c>
      <c r="M31" s="162">
        <v>2224</v>
      </c>
      <c r="N31" s="163">
        <v>308</v>
      </c>
      <c r="O31" s="165">
        <f>+M31+K31+I31</f>
        <v>4210</v>
      </c>
      <c r="P31" s="166">
        <f>+N31+L31+J31</f>
        <v>591</v>
      </c>
      <c r="Q31" s="163">
        <f>+P31/G31</f>
        <v>65.66666666666667</v>
      </c>
      <c r="R31" s="191">
        <f t="shared" si="0"/>
        <v>7.123519458544839</v>
      </c>
      <c r="S31" s="162">
        <v>302072</v>
      </c>
      <c r="T31" s="192">
        <f t="shared" si="1"/>
        <v>-0.98606292539527</v>
      </c>
      <c r="U31" s="162">
        <v>30381542</v>
      </c>
      <c r="V31" s="163">
        <v>3698337</v>
      </c>
      <c r="W31" s="207">
        <f>+U31/V31</f>
        <v>8.214919840998805</v>
      </c>
      <c r="X31" s="45"/>
    </row>
    <row r="32" spans="1:24" s="20" customFormat="1" ht="15" customHeight="1">
      <c r="A32" s="58">
        <v>28</v>
      </c>
      <c r="B32" s="62" t="s">
        <v>0</v>
      </c>
      <c r="C32" s="54">
        <v>39773</v>
      </c>
      <c r="D32" s="55" t="s">
        <v>4</v>
      </c>
      <c r="E32" s="55" t="s">
        <v>68</v>
      </c>
      <c r="F32" s="56">
        <v>204</v>
      </c>
      <c r="G32" s="56">
        <v>7</v>
      </c>
      <c r="H32" s="56">
        <v>10</v>
      </c>
      <c r="I32" s="162">
        <v>937</v>
      </c>
      <c r="J32" s="163">
        <v>188</v>
      </c>
      <c r="K32" s="162">
        <v>940</v>
      </c>
      <c r="L32" s="163">
        <v>182</v>
      </c>
      <c r="M32" s="162">
        <v>1200</v>
      </c>
      <c r="N32" s="163">
        <v>209</v>
      </c>
      <c r="O32" s="165">
        <f>+M32+K32+I32</f>
        <v>3077</v>
      </c>
      <c r="P32" s="166">
        <f>+N32+L32+J32</f>
        <v>579</v>
      </c>
      <c r="Q32" s="163">
        <f>+P32/G32</f>
        <v>82.71428571428571</v>
      </c>
      <c r="R32" s="191">
        <f t="shared" si="0"/>
        <v>5.31433506044905</v>
      </c>
      <c r="S32" s="162">
        <v>6157</v>
      </c>
      <c r="T32" s="192">
        <f t="shared" si="1"/>
        <v>-0.5002436251421146</v>
      </c>
      <c r="U32" s="162">
        <v>11424579</v>
      </c>
      <c r="V32" s="163">
        <v>1412073</v>
      </c>
      <c r="W32" s="207">
        <f>+U32/V32</f>
        <v>8.090643330762644</v>
      </c>
      <c r="X32" s="45"/>
    </row>
    <row r="33" spans="1:24" s="20" customFormat="1" ht="15" customHeight="1">
      <c r="A33" s="58">
        <v>29</v>
      </c>
      <c r="B33" s="63" t="s">
        <v>54</v>
      </c>
      <c r="C33" s="60">
        <v>39801</v>
      </c>
      <c r="D33" s="59" t="s">
        <v>49</v>
      </c>
      <c r="E33" s="59" t="s">
        <v>55</v>
      </c>
      <c r="F33" s="61">
        <v>84</v>
      </c>
      <c r="G33" s="61">
        <v>9</v>
      </c>
      <c r="H33" s="61">
        <v>6</v>
      </c>
      <c r="I33" s="155">
        <v>723.5</v>
      </c>
      <c r="J33" s="156">
        <v>144</v>
      </c>
      <c r="K33" s="155">
        <v>1034.5</v>
      </c>
      <c r="L33" s="156">
        <v>201</v>
      </c>
      <c r="M33" s="155">
        <v>919</v>
      </c>
      <c r="N33" s="156">
        <v>183</v>
      </c>
      <c r="O33" s="157">
        <f>I33+K33+M33</f>
        <v>2677</v>
      </c>
      <c r="P33" s="158">
        <f>J33+L33+N33</f>
        <v>528</v>
      </c>
      <c r="Q33" s="159">
        <f>IF(O33&lt;&gt;0,P33/G33,"")</f>
        <v>58.666666666666664</v>
      </c>
      <c r="R33" s="191">
        <f t="shared" si="0"/>
        <v>5.070075757575758</v>
      </c>
      <c r="S33" s="155">
        <v>5694</v>
      </c>
      <c r="T33" s="192">
        <f t="shared" si="1"/>
        <v>-0.5298559887600983</v>
      </c>
      <c r="U33" s="160">
        <v>603942.5</v>
      </c>
      <c r="V33" s="161">
        <v>72072</v>
      </c>
      <c r="W33" s="205">
        <f>IF(U33&lt;&gt;0,U33/V33,"")</f>
        <v>8.379710567210568</v>
      </c>
      <c r="X33" s="45"/>
    </row>
    <row r="34" spans="1:24" s="20" customFormat="1" ht="15" customHeight="1">
      <c r="A34" s="58">
        <v>30</v>
      </c>
      <c r="B34" s="63" t="s">
        <v>70</v>
      </c>
      <c r="C34" s="60">
        <v>39815</v>
      </c>
      <c r="D34" s="152" t="s">
        <v>30</v>
      </c>
      <c r="E34" s="59" t="s">
        <v>22</v>
      </c>
      <c r="F34" s="61">
        <v>62</v>
      </c>
      <c r="G34" s="61">
        <v>7</v>
      </c>
      <c r="H34" s="61">
        <v>4</v>
      </c>
      <c r="I34" s="155">
        <v>1156</v>
      </c>
      <c r="J34" s="156">
        <v>308</v>
      </c>
      <c r="K34" s="155">
        <v>655</v>
      </c>
      <c r="L34" s="156">
        <v>130</v>
      </c>
      <c r="M34" s="155">
        <v>849</v>
      </c>
      <c r="N34" s="156">
        <v>185</v>
      </c>
      <c r="O34" s="157">
        <f>+I34+K34+M34</f>
        <v>2660</v>
      </c>
      <c r="P34" s="158">
        <f>+J34+L34+N34</f>
        <v>623</v>
      </c>
      <c r="Q34" s="159">
        <f>IF(O34&lt;&gt;0,P34/G34,"")</f>
        <v>89</v>
      </c>
      <c r="R34" s="191">
        <f t="shared" si="0"/>
        <v>4.269662921348314</v>
      </c>
      <c r="S34" s="155">
        <v>12993</v>
      </c>
      <c r="T34" s="192">
        <f t="shared" si="1"/>
        <v>-0.7952743785115062</v>
      </c>
      <c r="U34" s="155">
        <v>581751</v>
      </c>
      <c r="V34" s="156">
        <v>59815</v>
      </c>
      <c r="W34" s="206">
        <f>U34/V34</f>
        <v>9.725838000501547</v>
      </c>
      <c r="X34" s="45"/>
    </row>
    <row r="35" spans="1:24" s="20" customFormat="1" ht="15" customHeight="1">
      <c r="A35" s="58">
        <v>31</v>
      </c>
      <c r="B35" s="57" t="s">
        <v>44</v>
      </c>
      <c r="C35" s="54">
        <v>39794</v>
      </c>
      <c r="D35" s="55" t="s">
        <v>34</v>
      </c>
      <c r="E35" s="55" t="s">
        <v>40</v>
      </c>
      <c r="F35" s="56">
        <v>100</v>
      </c>
      <c r="G35" s="56">
        <v>9</v>
      </c>
      <c r="H35" s="56">
        <v>7</v>
      </c>
      <c r="I35" s="162">
        <v>582</v>
      </c>
      <c r="J35" s="163">
        <v>89</v>
      </c>
      <c r="K35" s="162">
        <v>965</v>
      </c>
      <c r="L35" s="163">
        <v>110</v>
      </c>
      <c r="M35" s="162">
        <v>874</v>
      </c>
      <c r="N35" s="163">
        <v>96</v>
      </c>
      <c r="O35" s="157">
        <f>I35+K35+M35</f>
        <v>2421</v>
      </c>
      <c r="P35" s="158">
        <f>J35+L35+N35</f>
        <v>295</v>
      </c>
      <c r="Q35" s="163">
        <f>P35/G35</f>
        <v>32.77777777777778</v>
      </c>
      <c r="R35" s="191">
        <f t="shared" si="0"/>
        <v>8.206779661016949</v>
      </c>
      <c r="S35" s="162">
        <v>16537</v>
      </c>
      <c r="T35" s="192">
        <f t="shared" si="1"/>
        <v>-0.853601015903731</v>
      </c>
      <c r="U35" s="164">
        <v>2488945</v>
      </c>
      <c r="V35" s="156">
        <v>274519</v>
      </c>
      <c r="W35" s="208">
        <f>U35/V35</f>
        <v>9.066567341422633</v>
      </c>
      <c r="X35" s="45"/>
    </row>
    <row r="36" spans="1:24" s="20" customFormat="1" ht="15" customHeight="1">
      <c r="A36" s="58">
        <v>32</v>
      </c>
      <c r="B36" s="57" t="s">
        <v>45</v>
      </c>
      <c r="C36" s="54">
        <v>39766</v>
      </c>
      <c r="D36" s="55" t="s">
        <v>91</v>
      </c>
      <c r="E36" s="55" t="s">
        <v>46</v>
      </c>
      <c r="F36" s="56">
        <v>24</v>
      </c>
      <c r="G36" s="56">
        <v>5</v>
      </c>
      <c r="H36" s="56">
        <v>11</v>
      </c>
      <c r="I36" s="162">
        <v>513</v>
      </c>
      <c r="J36" s="163">
        <v>110</v>
      </c>
      <c r="K36" s="162">
        <v>644</v>
      </c>
      <c r="L36" s="163">
        <v>100</v>
      </c>
      <c r="M36" s="162">
        <v>922</v>
      </c>
      <c r="N36" s="163">
        <v>146</v>
      </c>
      <c r="O36" s="165">
        <f>SUM(I36+K36+M36)</f>
        <v>2079</v>
      </c>
      <c r="P36" s="166">
        <f>SUM(J36+L36+N36)</f>
        <v>356</v>
      </c>
      <c r="Q36" s="161"/>
      <c r="R36" s="191">
        <f t="shared" si="0"/>
        <v>5.839887640449438</v>
      </c>
      <c r="S36" s="162">
        <v>3575</v>
      </c>
      <c r="T36" s="192">
        <f t="shared" si="1"/>
        <v>-0.41846153846153844</v>
      </c>
      <c r="U36" s="162">
        <v>262105</v>
      </c>
      <c r="V36" s="163">
        <v>50568</v>
      </c>
      <c r="W36" s="208">
        <f>U36/V36</f>
        <v>5.183218636291726</v>
      </c>
      <c r="X36" s="45"/>
    </row>
    <row r="37" spans="1:24" s="20" customFormat="1" ht="15" customHeight="1">
      <c r="A37" s="58">
        <v>33</v>
      </c>
      <c r="B37" s="63" t="s">
        <v>29</v>
      </c>
      <c r="C37" s="60">
        <v>39759</v>
      </c>
      <c r="D37" s="152" t="s">
        <v>30</v>
      </c>
      <c r="E37" s="59" t="s">
        <v>31</v>
      </c>
      <c r="F37" s="61">
        <v>100</v>
      </c>
      <c r="G37" s="61">
        <v>4</v>
      </c>
      <c r="H37" s="61">
        <v>12</v>
      </c>
      <c r="I37" s="155">
        <v>350</v>
      </c>
      <c r="J37" s="156">
        <v>79</v>
      </c>
      <c r="K37" s="155">
        <v>615</v>
      </c>
      <c r="L37" s="156">
        <v>237</v>
      </c>
      <c r="M37" s="155">
        <v>924</v>
      </c>
      <c r="N37" s="156">
        <v>261</v>
      </c>
      <c r="O37" s="157">
        <f>+I37+K37+M37</f>
        <v>1889</v>
      </c>
      <c r="P37" s="158">
        <f>+J37+L37+N37</f>
        <v>577</v>
      </c>
      <c r="Q37" s="159">
        <f>IF(O37&lt;&gt;0,P37/G37,"")</f>
        <v>144.25</v>
      </c>
      <c r="R37" s="191">
        <f t="shared" si="0"/>
        <v>3.2738301559792027</v>
      </c>
      <c r="S37" s="155">
        <v>888</v>
      </c>
      <c r="T37" s="192">
        <f t="shared" si="1"/>
        <v>1.1272522522522523</v>
      </c>
      <c r="U37" s="155">
        <v>2907862</v>
      </c>
      <c r="V37" s="156">
        <v>304151</v>
      </c>
      <c r="W37" s="206">
        <f>U37/V37</f>
        <v>9.56058668227295</v>
      </c>
      <c r="X37" s="45"/>
    </row>
    <row r="38" spans="1:24" s="20" customFormat="1" ht="15" customHeight="1">
      <c r="A38" s="58">
        <v>34</v>
      </c>
      <c r="B38" s="57" t="s">
        <v>38</v>
      </c>
      <c r="C38" s="54">
        <v>39766</v>
      </c>
      <c r="D38" s="55" t="s">
        <v>34</v>
      </c>
      <c r="E38" s="55" t="s">
        <v>39</v>
      </c>
      <c r="F38" s="56">
        <v>20</v>
      </c>
      <c r="G38" s="56">
        <v>4</v>
      </c>
      <c r="H38" s="56">
        <v>11</v>
      </c>
      <c r="I38" s="162">
        <v>477</v>
      </c>
      <c r="J38" s="163">
        <v>88</v>
      </c>
      <c r="K38" s="162">
        <v>601</v>
      </c>
      <c r="L38" s="163">
        <v>113</v>
      </c>
      <c r="M38" s="162">
        <v>414</v>
      </c>
      <c r="N38" s="163">
        <v>85</v>
      </c>
      <c r="O38" s="157">
        <f>I38+K38+M38</f>
        <v>1492</v>
      </c>
      <c r="P38" s="158">
        <f>J38+L38+N38</f>
        <v>286</v>
      </c>
      <c r="Q38" s="163">
        <f>P38/G38</f>
        <v>71.5</v>
      </c>
      <c r="R38" s="191">
        <f t="shared" si="0"/>
        <v>5.216783216783217</v>
      </c>
      <c r="S38" s="162">
        <v>2727</v>
      </c>
      <c r="T38" s="192">
        <f t="shared" si="1"/>
        <v>-0.45287862119545286</v>
      </c>
      <c r="U38" s="164">
        <v>243395</v>
      </c>
      <c r="V38" s="156">
        <v>32961</v>
      </c>
      <c r="W38" s="208">
        <f>U38/V38</f>
        <v>7.384332999605594</v>
      </c>
      <c r="X38" s="45"/>
    </row>
    <row r="39" spans="1:24" s="20" customFormat="1" ht="15" customHeight="1">
      <c r="A39" s="58">
        <v>35</v>
      </c>
      <c r="B39" s="57" t="s">
        <v>66</v>
      </c>
      <c r="C39" s="54">
        <v>39808</v>
      </c>
      <c r="D39" s="55" t="s">
        <v>91</v>
      </c>
      <c r="E39" s="55" t="s">
        <v>67</v>
      </c>
      <c r="F39" s="56">
        <v>89</v>
      </c>
      <c r="G39" s="56">
        <v>3</v>
      </c>
      <c r="H39" s="56">
        <v>5</v>
      </c>
      <c r="I39" s="162">
        <v>218</v>
      </c>
      <c r="J39" s="163">
        <v>41</v>
      </c>
      <c r="K39" s="162">
        <v>682</v>
      </c>
      <c r="L39" s="163">
        <v>178</v>
      </c>
      <c r="M39" s="162">
        <v>164</v>
      </c>
      <c r="N39" s="163">
        <v>21</v>
      </c>
      <c r="O39" s="165">
        <f>I39+K39+M39</f>
        <v>1064</v>
      </c>
      <c r="P39" s="166">
        <f>SUM(J39+L39+N39)</f>
        <v>240</v>
      </c>
      <c r="Q39" s="161"/>
      <c r="R39" s="191">
        <f t="shared" si="0"/>
        <v>4.433333333333334</v>
      </c>
      <c r="S39" s="162">
        <v>5395</v>
      </c>
      <c r="T39" s="192">
        <f t="shared" si="1"/>
        <v>-0.8027803521779425</v>
      </c>
      <c r="U39" s="164">
        <v>339876</v>
      </c>
      <c r="V39" s="161">
        <v>49406</v>
      </c>
      <c r="W39" s="206">
        <f aca="true" t="shared" si="3" ref="W39:W46">U39/V39</f>
        <v>6.879245435777031</v>
      </c>
      <c r="X39" s="45"/>
    </row>
    <row r="40" spans="1:24" s="20" customFormat="1" ht="15" customHeight="1">
      <c r="A40" s="58">
        <v>36</v>
      </c>
      <c r="B40" s="63" t="s">
        <v>74</v>
      </c>
      <c r="C40" s="60">
        <v>39745</v>
      </c>
      <c r="D40" s="152" t="s">
        <v>30</v>
      </c>
      <c r="E40" s="59" t="s">
        <v>22</v>
      </c>
      <c r="F40" s="61">
        <v>202</v>
      </c>
      <c r="G40" s="61">
        <v>1</v>
      </c>
      <c r="H40" s="61">
        <v>13</v>
      </c>
      <c r="I40" s="155">
        <v>228</v>
      </c>
      <c r="J40" s="156">
        <v>55</v>
      </c>
      <c r="K40" s="155">
        <v>334</v>
      </c>
      <c r="L40" s="156">
        <v>79</v>
      </c>
      <c r="M40" s="155">
        <v>327</v>
      </c>
      <c r="N40" s="156">
        <v>80</v>
      </c>
      <c r="O40" s="157">
        <f>+I40+K40+M40</f>
        <v>889</v>
      </c>
      <c r="P40" s="158">
        <f>+J40+L40+N40</f>
        <v>214</v>
      </c>
      <c r="Q40" s="159">
        <f>IF(O40&lt;&gt;0,P40/G40,"")</f>
        <v>214</v>
      </c>
      <c r="R40" s="191">
        <f t="shared" si="0"/>
        <v>4.154205607476635</v>
      </c>
      <c r="S40" s="155">
        <v>724</v>
      </c>
      <c r="T40" s="192">
        <f t="shared" si="1"/>
        <v>0.22790055248618785</v>
      </c>
      <c r="U40" s="155">
        <v>3894337</v>
      </c>
      <c r="V40" s="156">
        <v>500174</v>
      </c>
      <c r="W40" s="208">
        <f t="shared" si="3"/>
        <v>7.785964484359443</v>
      </c>
      <c r="X40" s="45"/>
    </row>
    <row r="41" spans="1:24" s="20" customFormat="1" ht="15" customHeight="1">
      <c r="A41" s="58">
        <v>37</v>
      </c>
      <c r="B41" s="66" t="s">
        <v>95</v>
      </c>
      <c r="C41" s="60">
        <v>39780</v>
      </c>
      <c r="D41" s="64" t="s">
        <v>96</v>
      </c>
      <c r="E41" s="64" t="s">
        <v>97</v>
      </c>
      <c r="F41" s="61">
        <v>3</v>
      </c>
      <c r="G41" s="61">
        <v>3</v>
      </c>
      <c r="H41" s="61">
        <v>7</v>
      </c>
      <c r="I41" s="172">
        <v>370</v>
      </c>
      <c r="J41" s="173">
        <v>59</v>
      </c>
      <c r="K41" s="172">
        <v>257</v>
      </c>
      <c r="L41" s="173">
        <v>40</v>
      </c>
      <c r="M41" s="172">
        <v>245</v>
      </c>
      <c r="N41" s="173">
        <v>39</v>
      </c>
      <c r="O41" s="174">
        <f>I41+K41+M41</f>
        <v>872</v>
      </c>
      <c r="P41" s="175">
        <f>J41+L41+N41</f>
        <v>138</v>
      </c>
      <c r="Q41" s="173"/>
      <c r="R41" s="191">
        <f t="shared" si="0"/>
        <v>6.318840579710145</v>
      </c>
      <c r="S41" s="172"/>
      <c r="T41" s="192">
        <f t="shared" si="1"/>
      </c>
      <c r="U41" s="172">
        <v>45047.5</v>
      </c>
      <c r="V41" s="173">
        <v>4494</v>
      </c>
      <c r="W41" s="206">
        <f t="shared" si="3"/>
        <v>10.023920783266577</v>
      </c>
      <c r="X41" s="45"/>
    </row>
    <row r="42" spans="1:24" s="20" customFormat="1" ht="15" customHeight="1">
      <c r="A42" s="58">
        <v>38</v>
      </c>
      <c r="B42" s="57" t="s">
        <v>33</v>
      </c>
      <c r="C42" s="54">
        <v>39780</v>
      </c>
      <c r="D42" s="55" t="s">
        <v>34</v>
      </c>
      <c r="E42" s="55" t="s">
        <v>35</v>
      </c>
      <c r="F42" s="56">
        <v>61</v>
      </c>
      <c r="G42" s="56">
        <v>2</v>
      </c>
      <c r="H42" s="56">
        <v>9</v>
      </c>
      <c r="I42" s="162">
        <v>218</v>
      </c>
      <c r="J42" s="163">
        <v>27</v>
      </c>
      <c r="K42" s="162">
        <v>294</v>
      </c>
      <c r="L42" s="163">
        <v>37</v>
      </c>
      <c r="M42" s="162">
        <v>312</v>
      </c>
      <c r="N42" s="163">
        <v>40</v>
      </c>
      <c r="O42" s="157">
        <f>I42+K42+M42</f>
        <v>824</v>
      </c>
      <c r="P42" s="158">
        <f>J42+L42+N42</f>
        <v>104</v>
      </c>
      <c r="Q42" s="163">
        <f>P42/G42</f>
        <v>52</v>
      </c>
      <c r="R42" s="191">
        <f t="shared" si="0"/>
        <v>7.923076923076923</v>
      </c>
      <c r="S42" s="162">
        <v>667</v>
      </c>
      <c r="T42" s="192">
        <f t="shared" si="1"/>
        <v>0.2353823088455772</v>
      </c>
      <c r="U42" s="164">
        <v>940123</v>
      </c>
      <c r="V42" s="156">
        <v>92146</v>
      </c>
      <c r="W42" s="208">
        <f t="shared" si="3"/>
        <v>10.202537277798276</v>
      </c>
      <c r="X42" s="45"/>
    </row>
    <row r="43" spans="1:24" s="20" customFormat="1" ht="15" customHeight="1">
      <c r="A43" s="58">
        <v>39</v>
      </c>
      <c r="B43" s="62" t="s">
        <v>113</v>
      </c>
      <c r="C43" s="54">
        <v>39745</v>
      </c>
      <c r="D43" s="55" t="s">
        <v>4</v>
      </c>
      <c r="E43" s="55" t="s">
        <v>114</v>
      </c>
      <c r="F43" s="56">
        <v>57</v>
      </c>
      <c r="G43" s="56">
        <v>1</v>
      </c>
      <c r="H43" s="56">
        <v>14</v>
      </c>
      <c r="I43" s="162">
        <v>126</v>
      </c>
      <c r="J43" s="163">
        <v>100</v>
      </c>
      <c r="K43" s="162">
        <v>546</v>
      </c>
      <c r="L43" s="163">
        <v>205</v>
      </c>
      <c r="M43" s="162">
        <v>126</v>
      </c>
      <c r="N43" s="163">
        <v>100</v>
      </c>
      <c r="O43" s="165">
        <f>+M43+K43+I43</f>
        <v>798</v>
      </c>
      <c r="P43" s="166">
        <f>+N43+L43+J43</f>
        <v>405</v>
      </c>
      <c r="Q43" s="163">
        <f>+P43/G43</f>
        <v>405</v>
      </c>
      <c r="R43" s="191">
        <f t="shared" si="0"/>
        <v>1.9703703703703703</v>
      </c>
      <c r="S43" s="162"/>
      <c r="T43" s="192">
        <f t="shared" si="1"/>
      </c>
      <c r="U43" s="162">
        <v>1170048</v>
      </c>
      <c r="V43" s="163">
        <v>126537</v>
      </c>
      <c r="W43" s="206">
        <f t="shared" si="3"/>
        <v>9.246686739846844</v>
      </c>
      <c r="X43" s="45"/>
    </row>
    <row r="44" spans="1:24" s="20" customFormat="1" ht="15" customHeight="1">
      <c r="A44" s="58">
        <v>40</v>
      </c>
      <c r="B44" s="63" t="s">
        <v>48</v>
      </c>
      <c r="C44" s="60">
        <v>39745</v>
      </c>
      <c r="D44" s="59" t="s">
        <v>49</v>
      </c>
      <c r="E44" s="59" t="s">
        <v>50</v>
      </c>
      <c r="F44" s="61">
        <v>104</v>
      </c>
      <c r="G44" s="61">
        <v>3</v>
      </c>
      <c r="H44" s="61">
        <v>14</v>
      </c>
      <c r="I44" s="155">
        <v>162</v>
      </c>
      <c r="J44" s="156">
        <v>26</v>
      </c>
      <c r="K44" s="155">
        <v>268.5</v>
      </c>
      <c r="L44" s="156">
        <v>37</v>
      </c>
      <c r="M44" s="155">
        <v>223.5</v>
      </c>
      <c r="N44" s="156">
        <v>32</v>
      </c>
      <c r="O44" s="157">
        <f aca="true" t="shared" si="4" ref="O44:P48">I44+K44+M44</f>
        <v>654</v>
      </c>
      <c r="P44" s="158">
        <f t="shared" si="4"/>
        <v>95</v>
      </c>
      <c r="Q44" s="159">
        <f>IF(O44&lt;&gt;0,P44/G44,"")</f>
        <v>31.666666666666668</v>
      </c>
      <c r="R44" s="191">
        <f t="shared" si="0"/>
        <v>6.88421052631579</v>
      </c>
      <c r="S44" s="155">
        <v>1542</v>
      </c>
      <c r="T44" s="192">
        <f t="shared" si="1"/>
        <v>-0.5758754863813229</v>
      </c>
      <c r="U44" s="160">
        <v>2755531</v>
      </c>
      <c r="V44" s="161">
        <v>367614</v>
      </c>
      <c r="W44" s="208">
        <f t="shared" si="3"/>
        <v>7.495718334992683</v>
      </c>
      <c r="X44" s="45"/>
    </row>
    <row r="45" spans="1:24" s="20" customFormat="1" ht="15" customHeight="1">
      <c r="A45" s="58">
        <v>41</v>
      </c>
      <c r="B45" s="63" t="s">
        <v>72</v>
      </c>
      <c r="C45" s="60">
        <v>39815</v>
      </c>
      <c r="D45" s="59" t="s">
        <v>49</v>
      </c>
      <c r="E45" s="59" t="s">
        <v>73</v>
      </c>
      <c r="F45" s="61">
        <v>16</v>
      </c>
      <c r="G45" s="61">
        <v>2</v>
      </c>
      <c r="H45" s="61">
        <v>4</v>
      </c>
      <c r="I45" s="155">
        <v>47</v>
      </c>
      <c r="J45" s="156">
        <v>10</v>
      </c>
      <c r="K45" s="155">
        <v>246</v>
      </c>
      <c r="L45" s="156">
        <v>44</v>
      </c>
      <c r="M45" s="155">
        <v>191</v>
      </c>
      <c r="N45" s="156">
        <v>46</v>
      </c>
      <c r="O45" s="157">
        <f t="shared" si="4"/>
        <v>484</v>
      </c>
      <c r="P45" s="158">
        <f t="shared" si="4"/>
        <v>100</v>
      </c>
      <c r="Q45" s="159">
        <f>IF(O45&lt;&gt;0,P45/G45,"")</f>
        <v>50</v>
      </c>
      <c r="R45" s="191">
        <f t="shared" si="0"/>
        <v>4.84</v>
      </c>
      <c r="S45" s="155">
        <v>3480.5</v>
      </c>
      <c r="T45" s="192">
        <f t="shared" si="1"/>
        <v>-0.8609395201838816</v>
      </c>
      <c r="U45" s="155">
        <v>53861</v>
      </c>
      <c r="V45" s="156">
        <v>5812</v>
      </c>
      <c r="W45" s="206">
        <f t="shared" si="3"/>
        <v>9.267205781142463</v>
      </c>
      <c r="X45" s="45"/>
    </row>
    <row r="46" spans="1:24" s="20" customFormat="1" ht="15" customHeight="1">
      <c r="A46" s="58">
        <v>42</v>
      </c>
      <c r="B46" s="57" t="s">
        <v>93</v>
      </c>
      <c r="C46" s="54">
        <v>39780</v>
      </c>
      <c r="D46" s="55" t="s">
        <v>34</v>
      </c>
      <c r="E46" s="55" t="s">
        <v>94</v>
      </c>
      <c r="F46" s="56">
        <v>6</v>
      </c>
      <c r="G46" s="56">
        <v>2</v>
      </c>
      <c r="H46" s="56">
        <v>8</v>
      </c>
      <c r="I46" s="162">
        <v>100</v>
      </c>
      <c r="J46" s="163">
        <v>23</v>
      </c>
      <c r="K46" s="162">
        <v>167</v>
      </c>
      <c r="L46" s="163">
        <v>41</v>
      </c>
      <c r="M46" s="162">
        <v>185</v>
      </c>
      <c r="N46" s="163">
        <v>43</v>
      </c>
      <c r="O46" s="157">
        <f t="shared" si="4"/>
        <v>452</v>
      </c>
      <c r="P46" s="158">
        <f t="shared" si="4"/>
        <v>107</v>
      </c>
      <c r="Q46" s="163">
        <f>P46/G46</f>
        <v>53.5</v>
      </c>
      <c r="R46" s="191">
        <f t="shared" si="0"/>
        <v>4.224299065420561</v>
      </c>
      <c r="S46" s="162">
        <v>3727</v>
      </c>
      <c r="T46" s="192">
        <f t="shared" si="1"/>
        <v>-0.878722833378052</v>
      </c>
      <c r="U46" s="164">
        <v>45061</v>
      </c>
      <c r="V46" s="156">
        <v>5718</v>
      </c>
      <c r="W46" s="208">
        <f t="shared" si="3"/>
        <v>7.880552640783491</v>
      </c>
      <c r="X46" s="45"/>
    </row>
    <row r="47" spans="1:24" s="20" customFormat="1" ht="15" customHeight="1">
      <c r="A47" s="58">
        <v>43</v>
      </c>
      <c r="B47" s="57" t="s">
        <v>36</v>
      </c>
      <c r="C47" s="54">
        <v>39772</v>
      </c>
      <c r="D47" s="55" t="s">
        <v>34</v>
      </c>
      <c r="E47" s="55" t="s">
        <v>37</v>
      </c>
      <c r="F47" s="56">
        <v>195</v>
      </c>
      <c r="G47" s="56">
        <v>2</v>
      </c>
      <c r="H47" s="56">
        <v>10</v>
      </c>
      <c r="I47" s="162">
        <v>107</v>
      </c>
      <c r="J47" s="163">
        <v>21</v>
      </c>
      <c r="K47" s="162">
        <v>191</v>
      </c>
      <c r="L47" s="163">
        <v>41</v>
      </c>
      <c r="M47" s="162">
        <v>121</v>
      </c>
      <c r="N47" s="163">
        <v>25</v>
      </c>
      <c r="O47" s="157">
        <f t="shared" si="4"/>
        <v>419</v>
      </c>
      <c r="P47" s="158">
        <f t="shared" si="4"/>
        <v>87</v>
      </c>
      <c r="Q47" s="163">
        <f>P47/G47</f>
        <v>43.5</v>
      </c>
      <c r="R47" s="191">
        <f t="shared" si="0"/>
        <v>4.816091954022989</v>
      </c>
      <c r="S47" s="162">
        <v>715</v>
      </c>
      <c r="T47" s="192">
        <f t="shared" si="1"/>
        <v>-0.413986013986014</v>
      </c>
      <c r="U47" s="164">
        <v>1870427.5</v>
      </c>
      <c r="V47" s="156">
        <v>260162</v>
      </c>
      <c r="W47" s="208">
        <f>U47/V47</f>
        <v>7.18947232877976</v>
      </c>
      <c r="X47" s="45"/>
    </row>
    <row r="48" spans="1:24" s="20" customFormat="1" ht="15" customHeight="1">
      <c r="A48" s="58">
        <v>44</v>
      </c>
      <c r="B48" s="63" t="s">
        <v>51</v>
      </c>
      <c r="C48" s="60">
        <v>39759</v>
      </c>
      <c r="D48" s="59" t="s">
        <v>49</v>
      </c>
      <c r="E48" s="59" t="s">
        <v>52</v>
      </c>
      <c r="F48" s="61">
        <v>40</v>
      </c>
      <c r="G48" s="61">
        <v>1</v>
      </c>
      <c r="H48" s="61">
        <v>12</v>
      </c>
      <c r="I48" s="155">
        <v>36</v>
      </c>
      <c r="J48" s="156">
        <v>6</v>
      </c>
      <c r="K48" s="155">
        <v>30</v>
      </c>
      <c r="L48" s="156">
        <v>6</v>
      </c>
      <c r="M48" s="155">
        <v>30</v>
      </c>
      <c r="N48" s="156">
        <v>5</v>
      </c>
      <c r="O48" s="157">
        <f t="shared" si="4"/>
        <v>96</v>
      </c>
      <c r="P48" s="158">
        <f t="shared" si="4"/>
        <v>17</v>
      </c>
      <c r="Q48" s="159">
        <f>IF(O48&lt;&gt;0,P48/G48,"")</f>
        <v>17</v>
      </c>
      <c r="R48" s="191">
        <f t="shared" si="0"/>
        <v>5.647058823529412</v>
      </c>
      <c r="S48" s="155">
        <v>2113</v>
      </c>
      <c r="T48" s="192">
        <f t="shared" si="1"/>
        <v>-0.9545669663984856</v>
      </c>
      <c r="U48" s="160">
        <v>170505</v>
      </c>
      <c r="V48" s="161">
        <v>23860</v>
      </c>
      <c r="W48" s="205">
        <f>IF(U48&lt;&gt;0,U48/V48,"")</f>
        <v>7.146060352053646</v>
      </c>
      <c r="X48" s="45"/>
    </row>
    <row r="49" spans="1:24" s="20" customFormat="1" ht="15" customHeight="1" thickBot="1">
      <c r="A49" s="58">
        <v>45</v>
      </c>
      <c r="B49" s="209" t="s">
        <v>58</v>
      </c>
      <c r="C49" s="184">
        <v>39801</v>
      </c>
      <c r="D49" s="210" t="s">
        <v>47</v>
      </c>
      <c r="E49" s="210" t="s">
        <v>59</v>
      </c>
      <c r="F49" s="211">
        <v>19</v>
      </c>
      <c r="G49" s="211">
        <v>1</v>
      </c>
      <c r="H49" s="211">
        <v>6</v>
      </c>
      <c r="I49" s="187">
        <v>0</v>
      </c>
      <c r="J49" s="188">
        <v>0</v>
      </c>
      <c r="K49" s="187">
        <v>0</v>
      </c>
      <c r="L49" s="188">
        <v>0</v>
      </c>
      <c r="M49" s="187">
        <v>28</v>
      </c>
      <c r="N49" s="188">
        <v>4</v>
      </c>
      <c r="O49" s="189">
        <f>+I49+K49+M49</f>
        <v>28</v>
      </c>
      <c r="P49" s="190">
        <f>+J49+L49+N49</f>
        <v>4</v>
      </c>
      <c r="Q49" s="167">
        <f>+P49/G49</f>
        <v>4</v>
      </c>
      <c r="R49" s="212">
        <f t="shared" si="0"/>
        <v>7</v>
      </c>
      <c r="S49" s="187">
        <v>342</v>
      </c>
      <c r="T49" s="213">
        <f t="shared" si="1"/>
        <v>-0.9181286549707602</v>
      </c>
      <c r="U49" s="187">
        <v>137881</v>
      </c>
      <c r="V49" s="188">
        <v>12888</v>
      </c>
      <c r="W49" s="214">
        <f>+U49/V49</f>
        <v>10.698401613904407</v>
      </c>
      <c r="X49" s="45"/>
    </row>
    <row r="50" spans="1:28" s="23" customFormat="1" ht="15">
      <c r="A50" s="1"/>
      <c r="B50" s="244"/>
      <c r="C50" s="245"/>
      <c r="D50" s="245"/>
      <c r="E50" s="246"/>
      <c r="F50" s="3"/>
      <c r="G50" s="3"/>
      <c r="H50" s="4"/>
      <c r="I50" s="138"/>
      <c r="J50" s="143"/>
      <c r="K50" s="138"/>
      <c r="L50" s="143"/>
      <c r="M50" s="138"/>
      <c r="N50" s="143"/>
      <c r="O50" s="139"/>
      <c r="P50" s="149"/>
      <c r="Q50" s="143"/>
      <c r="R50" s="5"/>
      <c r="S50" s="138"/>
      <c r="T50" s="6"/>
      <c r="U50" s="138"/>
      <c r="V50" s="143"/>
      <c r="W50" s="5"/>
      <c r="AB50" s="23" t="s">
        <v>21</v>
      </c>
    </row>
    <row r="51" spans="1:24" s="27" customFormat="1" ht="18">
      <c r="A51" s="24"/>
      <c r="B51" s="25"/>
      <c r="C51" s="26"/>
      <c r="F51" s="28"/>
      <c r="G51" s="29"/>
      <c r="H51" s="30"/>
      <c r="I51" s="32"/>
      <c r="J51" s="144"/>
      <c r="K51" s="32"/>
      <c r="L51" s="144"/>
      <c r="M51" s="32"/>
      <c r="N51" s="144"/>
      <c r="O51" s="32"/>
      <c r="P51" s="144"/>
      <c r="Q51" s="144"/>
      <c r="R51" s="31"/>
      <c r="S51" s="32"/>
      <c r="T51" s="33"/>
      <c r="U51" s="32"/>
      <c r="V51" s="144"/>
      <c r="W51" s="31"/>
      <c r="X51" s="34"/>
    </row>
    <row r="52" spans="4:23" ht="18">
      <c r="D52" s="242"/>
      <c r="E52" s="243"/>
      <c r="F52" s="243"/>
      <c r="G52" s="243"/>
      <c r="S52" s="250" t="s">
        <v>2</v>
      </c>
      <c r="T52" s="250"/>
      <c r="U52" s="250"/>
      <c r="V52" s="250"/>
      <c r="W52" s="250"/>
    </row>
    <row r="53" spans="4:23" ht="18">
      <c r="D53" s="40"/>
      <c r="E53" s="41"/>
      <c r="F53" s="42"/>
      <c r="G53" s="42"/>
      <c r="S53" s="250"/>
      <c r="T53" s="250"/>
      <c r="U53" s="250"/>
      <c r="V53" s="250"/>
      <c r="W53" s="250"/>
    </row>
    <row r="54" spans="19:23" ht="18">
      <c r="S54" s="250"/>
      <c r="T54" s="250"/>
      <c r="U54" s="250"/>
      <c r="V54" s="250"/>
      <c r="W54" s="250"/>
    </row>
    <row r="55" spans="16:23" ht="18">
      <c r="P55" s="247" t="s">
        <v>28</v>
      </c>
      <c r="Q55" s="248"/>
      <c r="R55" s="248"/>
      <c r="S55" s="248"/>
      <c r="T55" s="248"/>
      <c r="U55" s="248"/>
      <c r="V55" s="248"/>
      <c r="W55" s="248"/>
    </row>
    <row r="56" spans="16:23" ht="18">
      <c r="P56" s="248"/>
      <c r="Q56" s="248"/>
      <c r="R56" s="248"/>
      <c r="S56" s="248"/>
      <c r="T56" s="248"/>
      <c r="U56" s="248"/>
      <c r="V56" s="248"/>
      <c r="W56" s="248"/>
    </row>
    <row r="57" spans="16:23" ht="18">
      <c r="P57" s="248"/>
      <c r="Q57" s="248"/>
      <c r="R57" s="248"/>
      <c r="S57" s="248"/>
      <c r="T57" s="248"/>
      <c r="U57" s="248"/>
      <c r="V57" s="248"/>
      <c r="W57" s="248"/>
    </row>
    <row r="58" spans="16:23" ht="18">
      <c r="P58" s="248"/>
      <c r="Q58" s="248"/>
      <c r="R58" s="248"/>
      <c r="S58" s="248"/>
      <c r="T58" s="248"/>
      <c r="U58" s="248"/>
      <c r="V58" s="248"/>
      <c r="W58" s="248"/>
    </row>
    <row r="59" spans="16:23" ht="18">
      <c r="P59" s="248"/>
      <c r="Q59" s="248"/>
      <c r="R59" s="248"/>
      <c r="S59" s="248"/>
      <c r="T59" s="248"/>
      <c r="U59" s="248"/>
      <c r="V59" s="248"/>
      <c r="W59" s="248"/>
    </row>
    <row r="60" spans="16:23" ht="18">
      <c r="P60" s="248"/>
      <c r="Q60" s="248"/>
      <c r="R60" s="248"/>
      <c r="S60" s="248"/>
      <c r="T60" s="248"/>
      <c r="U60" s="248"/>
      <c r="V60" s="248"/>
      <c r="W60" s="248"/>
    </row>
    <row r="61" spans="16:23" ht="18">
      <c r="P61" s="249" t="s">
        <v>15</v>
      </c>
      <c r="Q61" s="248"/>
      <c r="R61" s="248"/>
      <c r="S61" s="248"/>
      <c r="T61" s="248"/>
      <c r="U61" s="248"/>
      <c r="V61" s="248"/>
      <c r="W61" s="248"/>
    </row>
    <row r="62" spans="16:23" ht="18">
      <c r="P62" s="248"/>
      <c r="Q62" s="248"/>
      <c r="R62" s="248"/>
      <c r="S62" s="248"/>
      <c r="T62" s="248"/>
      <c r="U62" s="248"/>
      <c r="V62" s="248"/>
      <c r="W62" s="248"/>
    </row>
    <row r="63" spans="16:23" ht="18">
      <c r="P63" s="248"/>
      <c r="Q63" s="248"/>
      <c r="R63" s="248"/>
      <c r="S63" s="248"/>
      <c r="T63" s="248"/>
      <c r="U63" s="248"/>
      <c r="V63" s="248"/>
      <c r="W63" s="248"/>
    </row>
    <row r="64" spans="16:23" ht="18">
      <c r="P64" s="248"/>
      <c r="Q64" s="248"/>
      <c r="R64" s="248"/>
      <c r="S64" s="248"/>
      <c r="T64" s="248"/>
      <c r="U64" s="248"/>
      <c r="V64" s="248"/>
      <c r="W64" s="248"/>
    </row>
    <row r="65" spans="16:23" ht="18">
      <c r="P65" s="248"/>
      <c r="Q65" s="248"/>
      <c r="R65" s="248"/>
      <c r="S65" s="248"/>
      <c r="T65" s="248"/>
      <c r="U65" s="248"/>
      <c r="V65" s="248"/>
      <c r="W65" s="248"/>
    </row>
    <row r="66" spans="16:23" ht="18">
      <c r="P66" s="248"/>
      <c r="Q66" s="248"/>
      <c r="R66" s="248"/>
      <c r="S66" s="248"/>
      <c r="T66" s="248"/>
      <c r="U66" s="248"/>
      <c r="V66" s="248"/>
      <c r="W66" s="248"/>
    </row>
    <row r="67" spans="16:23" ht="18">
      <c r="P67" s="248"/>
      <c r="Q67" s="248"/>
      <c r="R67" s="248"/>
      <c r="S67" s="248"/>
      <c r="T67" s="248"/>
      <c r="U67" s="248"/>
      <c r="V67" s="248"/>
      <c r="W67" s="248"/>
    </row>
  </sheetData>
  <sheetProtection/>
  <mergeCells count="19">
    <mergeCell ref="P55:W60"/>
    <mergeCell ref="P61:W67"/>
    <mergeCell ref="S52:W54"/>
    <mergeCell ref="B3:B4"/>
    <mergeCell ref="C3:C4"/>
    <mergeCell ref="E3:E4"/>
    <mergeCell ref="H3:H4"/>
    <mergeCell ref="D52:G52"/>
    <mergeCell ref="B50:E50"/>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7 Q41 O42:P43 O41:P41 X6 W7:W45" formula="1" unlockedFormula="1"/>
    <ignoredError sqref="X18:X26 X35:X41 X44 X16:X17 X13 X14:X15 O44:P45 Q12:Q40 X42:X43 R12:S41 O16:P40 O46:P47 W6" formula="1"/>
    <ignoredError sqref="Q42:Q43 W46:W48"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3.57421875" style="131" bestFit="1" customWidth="1"/>
    <col min="2" max="2" width="44.00390625" style="130" bestFit="1" customWidth="1"/>
    <col min="3" max="3" width="9.421875" style="128" customWidth="1"/>
    <col min="4" max="4" width="14.140625" style="130" customWidth="1"/>
    <col min="5" max="5" width="18.140625" style="132" hidden="1" customWidth="1"/>
    <col min="6" max="6" width="6.28125" style="128" hidden="1" customWidth="1"/>
    <col min="7" max="7" width="8.140625" style="128" customWidth="1"/>
    <col min="8" max="8" width="9.421875" style="128" customWidth="1"/>
    <col min="9" max="9" width="11.00390625" style="129" hidden="1" customWidth="1"/>
    <col min="10" max="10" width="7.421875" style="130" hidden="1" customWidth="1"/>
    <col min="11" max="11" width="11.00390625" style="129" hidden="1" customWidth="1"/>
    <col min="12" max="12" width="8.00390625" style="130" hidden="1" customWidth="1"/>
    <col min="13" max="13" width="12.140625" style="129" hidden="1" customWidth="1"/>
    <col min="14" max="14" width="8.00390625" style="130" hidden="1" customWidth="1"/>
    <col min="15" max="15" width="15.28125" style="133" bestFit="1" customWidth="1"/>
    <col min="16" max="16" width="9.28125" style="130" customWidth="1"/>
    <col min="17" max="17" width="10.7109375" style="130" hidden="1" customWidth="1"/>
    <col min="18" max="18" width="7.7109375" style="135" hidden="1" customWidth="1"/>
    <col min="19" max="19" width="12.140625" style="136" hidden="1" customWidth="1"/>
    <col min="20" max="20" width="10.28125" style="130" hidden="1" customWidth="1"/>
    <col min="21" max="21" width="14.8515625" style="129" bestFit="1" customWidth="1"/>
    <col min="22" max="22" width="12.140625" style="137" bestFit="1" customWidth="1"/>
    <col min="23" max="23" width="7.57421875" style="135" bestFit="1" customWidth="1"/>
    <col min="24" max="24" width="39.8515625" style="134" customWidth="1"/>
    <col min="25" max="27" width="39.8515625" style="130" customWidth="1"/>
    <col min="28" max="28" width="2.00390625" style="130" bestFit="1" customWidth="1"/>
    <col min="29" max="16384" width="39.8515625" style="130" customWidth="1"/>
  </cols>
  <sheetData>
    <row r="1" spans="1:15" s="79" customFormat="1" ht="99" customHeight="1">
      <c r="A1" s="67"/>
      <c r="B1" s="68"/>
      <c r="C1" s="69"/>
      <c r="D1" s="70"/>
      <c r="E1" s="70"/>
      <c r="F1" s="71"/>
      <c r="G1" s="71"/>
      <c r="H1" s="71"/>
      <c r="I1" s="72"/>
      <c r="J1" s="73"/>
      <c r="K1" s="74"/>
      <c r="L1" s="75"/>
      <c r="M1" s="76"/>
      <c r="N1" s="77"/>
      <c r="O1" s="78"/>
    </row>
    <row r="2" spans="1:23" s="80" customFormat="1" ht="27.75" thickBot="1">
      <c r="A2" s="262" t="s">
        <v>16</v>
      </c>
      <c r="B2" s="263"/>
      <c r="C2" s="263"/>
      <c r="D2" s="263"/>
      <c r="E2" s="263"/>
      <c r="F2" s="263"/>
      <c r="G2" s="263"/>
      <c r="H2" s="263"/>
      <c r="I2" s="263"/>
      <c r="J2" s="263"/>
      <c r="K2" s="263"/>
      <c r="L2" s="263"/>
      <c r="M2" s="263"/>
      <c r="N2" s="263"/>
      <c r="O2" s="263"/>
      <c r="P2" s="263"/>
      <c r="Q2" s="263"/>
      <c r="R2" s="263"/>
      <c r="S2" s="263"/>
      <c r="T2" s="263"/>
      <c r="U2" s="263"/>
      <c r="V2" s="263"/>
      <c r="W2" s="263"/>
    </row>
    <row r="3" spans="1:23" s="82" customFormat="1" ht="16.5" customHeight="1">
      <c r="A3" s="81"/>
      <c r="B3" s="264" t="s">
        <v>17</v>
      </c>
      <c r="C3" s="266" t="s">
        <v>23</v>
      </c>
      <c r="D3" s="268" t="s">
        <v>6</v>
      </c>
      <c r="E3" s="268" t="s">
        <v>3</v>
      </c>
      <c r="F3" s="268" t="s">
        <v>24</v>
      </c>
      <c r="G3" s="268" t="s">
        <v>25</v>
      </c>
      <c r="H3" s="268" t="s">
        <v>26</v>
      </c>
      <c r="I3" s="259" t="s">
        <v>7</v>
      </c>
      <c r="J3" s="259"/>
      <c r="K3" s="259" t="s">
        <v>8</v>
      </c>
      <c r="L3" s="259"/>
      <c r="M3" s="259" t="s">
        <v>9</v>
      </c>
      <c r="N3" s="259"/>
      <c r="O3" s="260" t="s">
        <v>27</v>
      </c>
      <c r="P3" s="260"/>
      <c r="Q3" s="260"/>
      <c r="R3" s="260"/>
      <c r="S3" s="259" t="s">
        <v>5</v>
      </c>
      <c r="T3" s="259"/>
      <c r="U3" s="260" t="s">
        <v>18</v>
      </c>
      <c r="V3" s="260"/>
      <c r="W3" s="261"/>
    </row>
    <row r="4" spans="1:23" s="82" customFormat="1" ht="37.5" customHeight="1" thickBot="1">
      <c r="A4" s="83"/>
      <c r="B4" s="265"/>
      <c r="C4" s="267"/>
      <c r="D4" s="269"/>
      <c r="E4" s="269"/>
      <c r="F4" s="270"/>
      <c r="G4" s="270"/>
      <c r="H4" s="270"/>
      <c r="I4" s="84" t="s">
        <v>12</v>
      </c>
      <c r="J4" s="85" t="s">
        <v>11</v>
      </c>
      <c r="K4" s="84" t="s">
        <v>12</v>
      </c>
      <c r="L4" s="85" t="s">
        <v>11</v>
      </c>
      <c r="M4" s="84" t="s">
        <v>12</v>
      </c>
      <c r="N4" s="85" t="s">
        <v>11</v>
      </c>
      <c r="O4" s="86" t="s">
        <v>12</v>
      </c>
      <c r="P4" s="87" t="s">
        <v>11</v>
      </c>
      <c r="Q4" s="87" t="s">
        <v>19</v>
      </c>
      <c r="R4" s="88" t="s">
        <v>20</v>
      </c>
      <c r="S4" s="84" t="s">
        <v>12</v>
      </c>
      <c r="T4" s="89" t="s">
        <v>10</v>
      </c>
      <c r="U4" s="84" t="s">
        <v>12</v>
      </c>
      <c r="V4" s="85" t="s">
        <v>11</v>
      </c>
      <c r="W4" s="90" t="s">
        <v>20</v>
      </c>
    </row>
    <row r="5" spans="1:24" s="91" customFormat="1" ht="15.75" customHeight="1">
      <c r="A5" s="2">
        <v>1</v>
      </c>
      <c r="B5" s="193" t="s">
        <v>98</v>
      </c>
      <c r="C5" s="194">
        <v>39836</v>
      </c>
      <c r="D5" s="195" t="s">
        <v>91</v>
      </c>
      <c r="E5" s="195" t="s">
        <v>99</v>
      </c>
      <c r="F5" s="196">
        <v>180</v>
      </c>
      <c r="G5" s="196">
        <v>180</v>
      </c>
      <c r="H5" s="196">
        <v>1</v>
      </c>
      <c r="I5" s="197">
        <v>202405</v>
      </c>
      <c r="J5" s="198">
        <v>22590</v>
      </c>
      <c r="K5" s="197">
        <v>327639.5</v>
      </c>
      <c r="L5" s="198">
        <v>34221</v>
      </c>
      <c r="M5" s="197">
        <v>399157</v>
      </c>
      <c r="N5" s="198">
        <v>42147</v>
      </c>
      <c r="O5" s="199">
        <f>SUM(I5+K5+M5)</f>
        <v>929201.5</v>
      </c>
      <c r="P5" s="200">
        <f>SUM(J5+L5+N5)</f>
        <v>98958</v>
      </c>
      <c r="Q5" s="201"/>
      <c r="R5" s="202">
        <f aca="true" t="shared" si="0" ref="R5:R24">IF(O5&lt;&gt;0,O5/P5,"")</f>
        <v>9.389857313203581</v>
      </c>
      <c r="S5" s="197"/>
      <c r="T5" s="203">
        <f aca="true" t="shared" si="1" ref="T5:T24">IF(S5&lt;&gt;0,-(S5-O5)/S5,"")</f>
      </c>
      <c r="U5" s="197">
        <v>929201.5</v>
      </c>
      <c r="V5" s="198">
        <v>98958</v>
      </c>
      <c r="W5" s="204">
        <f>U5/V5</f>
        <v>9.389857313203581</v>
      </c>
      <c r="X5" s="82"/>
    </row>
    <row r="6" spans="1:24" s="91" customFormat="1" ht="16.5" customHeight="1">
      <c r="A6" s="2">
        <v>2</v>
      </c>
      <c r="B6" s="63" t="s">
        <v>84</v>
      </c>
      <c r="C6" s="60">
        <v>39829</v>
      </c>
      <c r="D6" s="59" t="s">
        <v>49</v>
      </c>
      <c r="E6" s="59" t="s">
        <v>100</v>
      </c>
      <c r="F6" s="61">
        <v>169</v>
      </c>
      <c r="G6" s="61">
        <v>169</v>
      </c>
      <c r="H6" s="61">
        <v>2</v>
      </c>
      <c r="I6" s="155">
        <v>129205.5</v>
      </c>
      <c r="J6" s="156">
        <v>16998</v>
      </c>
      <c r="K6" s="155">
        <v>163508.5</v>
      </c>
      <c r="L6" s="156">
        <v>20043</v>
      </c>
      <c r="M6" s="155">
        <v>226755.5</v>
      </c>
      <c r="N6" s="156">
        <v>27565</v>
      </c>
      <c r="O6" s="157">
        <f>I6+K6+M6</f>
        <v>519469.5</v>
      </c>
      <c r="P6" s="158">
        <f>J6+L6+N6</f>
        <v>64606</v>
      </c>
      <c r="Q6" s="159">
        <f>IF(O6&lt;&gt;0,P6/G6,"")</f>
        <v>382.28402366863907</v>
      </c>
      <c r="R6" s="191">
        <f t="shared" si="0"/>
        <v>8.040576726619818</v>
      </c>
      <c r="S6" s="155">
        <v>700988</v>
      </c>
      <c r="T6" s="192">
        <f t="shared" si="1"/>
        <v>-0.25894665814536055</v>
      </c>
      <c r="U6" s="155">
        <v>1817319</v>
      </c>
      <c r="V6" s="156">
        <v>241869</v>
      </c>
      <c r="W6" s="205">
        <f>IF(U6&lt;&gt;0,U6/V6,"")</f>
        <v>7.513649951006537</v>
      </c>
      <c r="X6" s="82"/>
    </row>
    <row r="7" spans="1:24" s="91" customFormat="1" ht="15.75" customHeight="1">
      <c r="A7" s="48">
        <v>3</v>
      </c>
      <c r="B7" s="177" t="s">
        <v>85</v>
      </c>
      <c r="C7" s="178">
        <v>39829</v>
      </c>
      <c r="D7" s="179" t="s">
        <v>30</v>
      </c>
      <c r="E7" s="226" t="s">
        <v>32</v>
      </c>
      <c r="F7" s="180">
        <v>91</v>
      </c>
      <c r="G7" s="180">
        <v>90</v>
      </c>
      <c r="H7" s="180">
        <v>2</v>
      </c>
      <c r="I7" s="181">
        <v>141753</v>
      </c>
      <c r="J7" s="170">
        <v>13974</v>
      </c>
      <c r="K7" s="181">
        <v>179185</v>
      </c>
      <c r="L7" s="170">
        <v>16656</v>
      </c>
      <c r="M7" s="181">
        <v>179154</v>
      </c>
      <c r="N7" s="170">
        <v>16789</v>
      </c>
      <c r="O7" s="168">
        <f>+I7+K7+M7</f>
        <v>500092</v>
      </c>
      <c r="P7" s="169">
        <f>+J7+L7+N7</f>
        <v>47419</v>
      </c>
      <c r="Q7" s="182">
        <f>IF(O7&lt;&gt;0,P7/G7,"")</f>
        <v>526.8777777777777</v>
      </c>
      <c r="R7" s="227">
        <f t="shared" si="0"/>
        <v>10.546236740547037</v>
      </c>
      <c r="S7" s="181">
        <v>630073</v>
      </c>
      <c r="T7" s="228">
        <f t="shared" si="1"/>
        <v>-0.2062951435786012</v>
      </c>
      <c r="U7" s="181">
        <v>1687325</v>
      </c>
      <c r="V7" s="170">
        <v>176187</v>
      </c>
      <c r="W7" s="229">
        <f>U7/V7</f>
        <v>9.576898409076719</v>
      </c>
      <c r="X7" s="92"/>
    </row>
    <row r="8" spans="1:25" s="95" customFormat="1" ht="15.75" customHeight="1">
      <c r="A8" s="93">
        <v>4</v>
      </c>
      <c r="B8" s="215" t="s">
        <v>101</v>
      </c>
      <c r="C8" s="216">
        <v>39836</v>
      </c>
      <c r="D8" s="217" t="s">
        <v>4</v>
      </c>
      <c r="E8" s="217" t="s">
        <v>80</v>
      </c>
      <c r="F8" s="218">
        <v>108</v>
      </c>
      <c r="G8" s="218">
        <v>109</v>
      </c>
      <c r="H8" s="218">
        <v>1</v>
      </c>
      <c r="I8" s="219">
        <v>86394</v>
      </c>
      <c r="J8" s="220">
        <v>9206</v>
      </c>
      <c r="K8" s="219">
        <v>154634</v>
      </c>
      <c r="L8" s="220">
        <v>16356</v>
      </c>
      <c r="M8" s="219">
        <v>179440</v>
      </c>
      <c r="N8" s="220">
        <v>18894</v>
      </c>
      <c r="O8" s="221">
        <f>+M8+K8+I8</f>
        <v>420468</v>
      </c>
      <c r="P8" s="222">
        <f>+N8+L8+J8</f>
        <v>44456</v>
      </c>
      <c r="Q8" s="220">
        <f>+P8/G8</f>
        <v>407.8532110091743</v>
      </c>
      <c r="R8" s="223">
        <f t="shared" si="0"/>
        <v>9.458070901565593</v>
      </c>
      <c r="S8" s="219"/>
      <c r="T8" s="224">
        <f t="shared" si="1"/>
      </c>
      <c r="U8" s="219">
        <v>420468</v>
      </c>
      <c r="V8" s="220">
        <v>44456</v>
      </c>
      <c r="W8" s="225">
        <f>+U8/V8</f>
        <v>9.458070901565593</v>
      </c>
      <c r="X8" s="92"/>
      <c r="Y8" s="94"/>
    </row>
    <row r="9" spans="1:24" s="79" customFormat="1" ht="15.75" customHeight="1">
      <c r="A9" s="2">
        <v>5</v>
      </c>
      <c r="B9" s="57" t="s">
        <v>86</v>
      </c>
      <c r="C9" s="54">
        <v>39808</v>
      </c>
      <c r="D9" s="55" t="s">
        <v>34</v>
      </c>
      <c r="E9" s="55" t="s">
        <v>22</v>
      </c>
      <c r="F9" s="56">
        <v>80</v>
      </c>
      <c r="G9" s="56">
        <v>81</v>
      </c>
      <c r="H9" s="56">
        <v>2</v>
      </c>
      <c r="I9" s="162">
        <v>111509</v>
      </c>
      <c r="J9" s="163">
        <v>11088</v>
      </c>
      <c r="K9" s="162">
        <v>112190.5</v>
      </c>
      <c r="L9" s="163">
        <v>10701</v>
      </c>
      <c r="M9" s="162">
        <v>112668.5</v>
      </c>
      <c r="N9" s="163">
        <v>10714</v>
      </c>
      <c r="O9" s="157">
        <f>I9+K9+M9</f>
        <v>336368</v>
      </c>
      <c r="P9" s="158">
        <f>J9+L9+N9</f>
        <v>32503</v>
      </c>
      <c r="Q9" s="163">
        <f>P9/G9</f>
        <v>401.2716049382716</v>
      </c>
      <c r="R9" s="191">
        <f t="shared" si="0"/>
        <v>10.348829338830262</v>
      </c>
      <c r="S9" s="162">
        <v>370340.5</v>
      </c>
      <c r="T9" s="192">
        <f t="shared" si="1"/>
        <v>-0.09173314827840866</v>
      </c>
      <c r="U9" s="164">
        <v>1119777.5</v>
      </c>
      <c r="V9" s="156">
        <v>118866</v>
      </c>
      <c r="W9" s="208">
        <f>U9/V9</f>
        <v>9.420502919253613</v>
      </c>
      <c r="X9" s="92"/>
    </row>
    <row r="10" spans="1:24" s="79" customFormat="1" ht="15.75" customHeight="1">
      <c r="A10" s="2">
        <v>6</v>
      </c>
      <c r="B10" s="63" t="s">
        <v>102</v>
      </c>
      <c r="C10" s="60">
        <v>39836</v>
      </c>
      <c r="D10" s="59" t="s">
        <v>49</v>
      </c>
      <c r="E10" s="59" t="s">
        <v>103</v>
      </c>
      <c r="F10" s="61">
        <v>86</v>
      </c>
      <c r="G10" s="61">
        <v>86</v>
      </c>
      <c r="H10" s="61">
        <v>1</v>
      </c>
      <c r="I10" s="155">
        <v>90290</v>
      </c>
      <c r="J10" s="156">
        <v>9255</v>
      </c>
      <c r="K10" s="155">
        <v>113417</v>
      </c>
      <c r="L10" s="156">
        <v>10924</v>
      </c>
      <c r="M10" s="155">
        <v>125086</v>
      </c>
      <c r="N10" s="156">
        <v>12314</v>
      </c>
      <c r="O10" s="157">
        <f>I10+K10+M10</f>
        <v>328793</v>
      </c>
      <c r="P10" s="158">
        <f>J10+L10+N10</f>
        <v>32493</v>
      </c>
      <c r="Q10" s="159">
        <f>IF(O10&lt;&gt;0,P10/G10,"")</f>
        <v>377.8255813953488</v>
      </c>
      <c r="R10" s="191">
        <f t="shared" si="0"/>
        <v>10.118887144923521</v>
      </c>
      <c r="S10" s="155"/>
      <c r="T10" s="192">
        <f t="shared" si="1"/>
      </c>
      <c r="U10" s="160">
        <v>328793</v>
      </c>
      <c r="V10" s="161">
        <v>32493</v>
      </c>
      <c r="W10" s="205">
        <f>IF(U10&lt;&gt;0,U10/V10,"")</f>
        <v>10.118887144923521</v>
      </c>
      <c r="X10" s="95"/>
    </row>
    <row r="11" spans="1:24" s="79" customFormat="1" ht="15.75" customHeight="1">
      <c r="A11" s="2">
        <v>7</v>
      </c>
      <c r="B11" s="63" t="s">
        <v>41</v>
      </c>
      <c r="C11" s="60">
        <v>39759</v>
      </c>
      <c r="D11" s="152" t="s">
        <v>42</v>
      </c>
      <c r="E11" s="152" t="s">
        <v>43</v>
      </c>
      <c r="F11" s="61">
        <v>140</v>
      </c>
      <c r="G11" s="61">
        <v>140</v>
      </c>
      <c r="H11" s="61">
        <v>12</v>
      </c>
      <c r="I11" s="155">
        <v>78920</v>
      </c>
      <c r="J11" s="156">
        <v>11280</v>
      </c>
      <c r="K11" s="155">
        <v>111516.5</v>
      </c>
      <c r="L11" s="156">
        <v>15051</v>
      </c>
      <c r="M11" s="155">
        <v>130141.5</v>
      </c>
      <c r="N11" s="156">
        <v>17293</v>
      </c>
      <c r="O11" s="157">
        <f>+I11+K11+M11</f>
        <v>320578</v>
      </c>
      <c r="P11" s="158">
        <f>+J11+L11+N11</f>
        <v>43624</v>
      </c>
      <c r="Q11" s="159">
        <f>IF(O11&lt;&gt;0,P11/G11,"")</f>
        <v>311.6</v>
      </c>
      <c r="R11" s="191">
        <f t="shared" si="0"/>
        <v>7.348661287364753</v>
      </c>
      <c r="S11" s="160">
        <v>556804.5</v>
      </c>
      <c r="T11" s="192">
        <f t="shared" si="1"/>
        <v>-0.424253934729335</v>
      </c>
      <c r="U11" s="155">
        <v>22357097</v>
      </c>
      <c r="V11" s="156">
        <v>2624098</v>
      </c>
      <c r="W11" s="206">
        <f>U11/V11</f>
        <v>8.519916939077733</v>
      </c>
      <c r="X11" s="94"/>
    </row>
    <row r="12" spans="1:25" s="79" customFormat="1" ht="15.75" customHeight="1">
      <c r="A12" s="2">
        <v>8</v>
      </c>
      <c r="B12" s="62" t="s">
        <v>87</v>
      </c>
      <c r="C12" s="54">
        <v>39829</v>
      </c>
      <c r="D12" s="55" t="s">
        <v>4</v>
      </c>
      <c r="E12" s="55" t="s">
        <v>104</v>
      </c>
      <c r="F12" s="56">
        <v>177</v>
      </c>
      <c r="G12" s="56">
        <v>178</v>
      </c>
      <c r="H12" s="56">
        <v>2</v>
      </c>
      <c r="I12" s="162">
        <v>98964</v>
      </c>
      <c r="J12" s="163">
        <v>12756</v>
      </c>
      <c r="K12" s="162">
        <v>81294</v>
      </c>
      <c r="L12" s="163">
        <v>9871</v>
      </c>
      <c r="M12" s="162">
        <v>95370</v>
      </c>
      <c r="N12" s="163">
        <v>11517</v>
      </c>
      <c r="O12" s="165">
        <f>+M12+K12+I12</f>
        <v>275628</v>
      </c>
      <c r="P12" s="166">
        <f>+N12+L12+J12</f>
        <v>34144</v>
      </c>
      <c r="Q12" s="163">
        <f>+P12/G12</f>
        <v>191.82022471910113</v>
      </c>
      <c r="R12" s="191">
        <f t="shared" si="0"/>
        <v>8.072516401124648</v>
      </c>
      <c r="S12" s="162">
        <v>349910</v>
      </c>
      <c r="T12" s="192">
        <f t="shared" si="1"/>
        <v>-0.21228887428195822</v>
      </c>
      <c r="U12" s="162">
        <v>1049710</v>
      </c>
      <c r="V12" s="163">
        <v>139364</v>
      </c>
      <c r="W12" s="207">
        <f>+U12/V12</f>
        <v>7.532146034844006</v>
      </c>
      <c r="X12" s="96"/>
      <c r="Y12" s="94"/>
    </row>
    <row r="13" spans="1:25" s="79" customFormat="1" ht="15.75" customHeight="1">
      <c r="A13" s="2">
        <v>9</v>
      </c>
      <c r="B13" s="63" t="s">
        <v>75</v>
      </c>
      <c r="C13" s="60">
        <v>39822</v>
      </c>
      <c r="D13" s="59" t="s">
        <v>49</v>
      </c>
      <c r="E13" s="59" t="s">
        <v>76</v>
      </c>
      <c r="F13" s="61">
        <v>175</v>
      </c>
      <c r="G13" s="61">
        <v>168</v>
      </c>
      <c r="H13" s="61">
        <v>3</v>
      </c>
      <c r="I13" s="155">
        <v>58787</v>
      </c>
      <c r="J13" s="156">
        <v>8028</v>
      </c>
      <c r="K13" s="155">
        <v>89756</v>
      </c>
      <c r="L13" s="156">
        <v>11161</v>
      </c>
      <c r="M13" s="155">
        <v>118750</v>
      </c>
      <c r="N13" s="156">
        <v>14630</v>
      </c>
      <c r="O13" s="157">
        <f aca="true" t="shared" si="2" ref="O13:P15">I13+K13+M13</f>
        <v>267293</v>
      </c>
      <c r="P13" s="158">
        <f t="shared" si="2"/>
        <v>33819</v>
      </c>
      <c r="Q13" s="159">
        <f>IF(O13&lt;&gt;0,P13/G13,"")</f>
        <v>201.30357142857142</v>
      </c>
      <c r="R13" s="191">
        <f t="shared" si="0"/>
        <v>7.903634051864336</v>
      </c>
      <c r="S13" s="155">
        <v>547576.5</v>
      </c>
      <c r="T13" s="192">
        <f t="shared" si="1"/>
        <v>-0.5118618129156383</v>
      </c>
      <c r="U13" s="160">
        <v>2842738.5</v>
      </c>
      <c r="V13" s="161">
        <v>370656</v>
      </c>
      <c r="W13" s="205">
        <f>IF(U13&lt;&gt;0,U13/V13,"")</f>
        <v>7.669479247604247</v>
      </c>
      <c r="X13" s="94"/>
      <c r="Y13" s="94"/>
    </row>
    <row r="14" spans="1:25" s="79" customFormat="1" ht="15.75" customHeight="1">
      <c r="A14" s="2">
        <v>10</v>
      </c>
      <c r="B14" s="57" t="s">
        <v>77</v>
      </c>
      <c r="C14" s="54">
        <v>39822</v>
      </c>
      <c r="D14" s="55" t="s">
        <v>34</v>
      </c>
      <c r="E14" s="55" t="s">
        <v>78</v>
      </c>
      <c r="F14" s="56">
        <v>37</v>
      </c>
      <c r="G14" s="56">
        <v>37</v>
      </c>
      <c r="H14" s="56">
        <v>3</v>
      </c>
      <c r="I14" s="162">
        <v>29629.5</v>
      </c>
      <c r="J14" s="163">
        <v>2518</v>
      </c>
      <c r="K14" s="162">
        <v>45771.5</v>
      </c>
      <c r="L14" s="163">
        <v>3835</v>
      </c>
      <c r="M14" s="162">
        <v>48190</v>
      </c>
      <c r="N14" s="163">
        <v>4059</v>
      </c>
      <c r="O14" s="157">
        <f t="shared" si="2"/>
        <v>123591</v>
      </c>
      <c r="P14" s="158">
        <f t="shared" si="2"/>
        <v>10412</v>
      </c>
      <c r="Q14" s="163">
        <f>P14/G14</f>
        <v>281.4054054054054</v>
      </c>
      <c r="R14" s="191">
        <f t="shared" si="0"/>
        <v>11.870053784095274</v>
      </c>
      <c r="S14" s="162">
        <v>263685</v>
      </c>
      <c r="T14" s="192">
        <f t="shared" si="1"/>
        <v>-0.5312930200807782</v>
      </c>
      <c r="U14" s="164">
        <v>1204975</v>
      </c>
      <c r="V14" s="156">
        <v>109120</v>
      </c>
      <c r="W14" s="208">
        <f>U14/V14</f>
        <v>11.042659457478006</v>
      </c>
      <c r="X14" s="94"/>
      <c r="Y14" s="94"/>
    </row>
    <row r="15" spans="1:25" s="79" customFormat="1" ht="15.75" customHeight="1">
      <c r="A15" s="2">
        <v>11</v>
      </c>
      <c r="B15" s="57" t="s">
        <v>88</v>
      </c>
      <c r="C15" s="54">
        <v>39808</v>
      </c>
      <c r="D15" s="55" t="s">
        <v>34</v>
      </c>
      <c r="E15" s="55" t="s">
        <v>89</v>
      </c>
      <c r="F15" s="56">
        <v>65</v>
      </c>
      <c r="G15" s="56">
        <v>65</v>
      </c>
      <c r="H15" s="56">
        <v>2</v>
      </c>
      <c r="I15" s="162">
        <v>19882</v>
      </c>
      <c r="J15" s="163">
        <v>2227</v>
      </c>
      <c r="K15" s="162">
        <v>35850.5</v>
      </c>
      <c r="L15" s="163">
        <v>3761</v>
      </c>
      <c r="M15" s="162">
        <v>48067.5</v>
      </c>
      <c r="N15" s="163">
        <v>5067</v>
      </c>
      <c r="O15" s="157">
        <f t="shared" si="2"/>
        <v>103800</v>
      </c>
      <c r="P15" s="158">
        <f t="shared" si="2"/>
        <v>11055</v>
      </c>
      <c r="Q15" s="163">
        <f>P15/G15</f>
        <v>170.07692307692307</v>
      </c>
      <c r="R15" s="191">
        <f t="shared" si="0"/>
        <v>9.389416553595659</v>
      </c>
      <c r="S15" s="162">
        <v>173904.5</v>
      </c>
      <c r="T15" s="192">
        <f t="shared" si="1"/>
        <v>-0.40312067830332166</v>
      </c>
      <c r="U15" s="164">
        <v>340823</v>
      </c>
      <c r="V15" s="156">
        <v>36733</v>
      </c>
      <c r="W15" s="208">
        <f>U15/V15</f>
        <v>9.2783872811913</v>
      </c>
      <c r="X15" s="94"/>
      <c r="Y15" s="94"/>
    </row>
    <row r="16" spans="1:25" s="79" customFormat="1" ht="15.75" customHeight="1">
      <c r="A16" s="2">
        <v>12</v>
      </c>
      <c r="B16" s="176" t="s">
        <v>79</v>
      </c>
      <c r="C16" s="54">
        <v>39822</v>
      </c>
      <c r="D16" s="55" t="s">
        <v>4</v>
      </c>
      <c r="E16" s="55" t="s">
        <v>80</v>
      </c>
      <c r="F16" s="56">
        <v>55</v>
      </c>
      <c r="G16" s="56">
        <v>55</v>
      </c>
      <c r="H16" s="56">
        <v>3</v>
      </c>
      <c r="I16" s="162">
        <v>29142</v>
      </c>
      <c r="J16" s="163">
        <v>3020</v>
      </c>
      <c r="K16" s="162">
        <v>31850</v>
      </c>
      <c r="L16" s="163">
        <v>3252</v>
      </c>
      <c r="M16" s="162">
        <v>38558</v>
      </c>
      <c r="N16" s="163">
        <v>3937</v>
      </c>
      <c r="O16" s="165">
        <f>+M16+K16+I16</f>
        <v>99550</v>
      </c>
      <c r="P16" s="166">
        <f>+N16+L16+J16</f>
        <v>10209</v>
      </c>
      <c r="Q16" s="163">
        <f>+P16/G16</f>
        <v>185.61818181818182</v>
      </c>
      <c r="R16" s="191">
        <f t="shared" si="0"/>
        <v>9.75119992163777</v>
      </c>
      <c r="S16" s="162">
        <v>170391</v>
      </c>
      <c r="T16" s="192">
        <f t="shared" si="1"/>
        <v>-0.41575552699379664</v>
      </c>
      <c r="U16" s="162">
        <v>1060082</v>
      </c>
      <c r="V16" s="163">
        <v>114357</v>
      </c>
      <c r="W16" s="207">
        <f>+U16/V16</f>
        <v>9.269935377808093</v>
      </c>
      <c r="X16" s="94"/>
      <c r="Y16" s="94"/>
    </row>
    <row r="17" spans="1:25" s="79" customFormat="1" ht="15.75" customHeight="1">
      <c r="A17" s="2">
        <v>13</v>
      </c>
      <c r="B17" s="57" t="s">
        <v>90</v>
      </c>
      <c r="C17" s="54">
        <v>39829</v>
      </c>
      <c r="D17" s="55" t="s">
        <v>91</v>
      </c>
      <c r="E17" s="55" t="s">
        <v>92</v>
      </c>
      <c r="F17" s="56">
        <v>27</v>
      </c>
      <c r="G17" s="56">
        <v>27</v>
      </c>
      <c r="H17" s="56">
        <v>2</v>
      </c>
      <c r="I17" s="162">
        <v>13589.5</v>
      </c>
      <c r="J17" s="163">
        <v>1142</v>
      </c>
      <c r="K17" s="162">
        <v>21176</v>
      </c>
      <c r="L17" s="163">
        <v>1692</v>
      </c>
      <c r="M17" s="162">
        <v>23254.5</v>
      </c>
      <c r="N17" s="163">
        <v>1914</v>
      </c>
      <c r="O17" s="165">
        <f>I17+K17+M17</f>
        <v>58020</v>
      </c>
      <c r="P17" s="166">
        <f>SUM(J17+L17+N17)</f>
        <v>4748</v>
      </c>
      <c r="Q17" s="161"/>
      <c r="R17" s="191">
        <f t="shared" si="0"/>
        <v>12.219882055602358</v>
      </c>
      <c r="S17" s="162">
        <v>111271</v>
      </c>
      <c r="T17" s="192">
        <f t="shared" si="1"/>
        <v>-0.4785703372846474</v>
      </c>
      <c r="U17" s="164">
        <v>244703.5</v>
      </c>
      <c r="V17" s="161">
        <v>22359</v>
      </c>
      <c r="W17" s="208">
        <f>U17/V17</f>
        <v>10.944295362046603</v>
      </c>
      <c r="X17" s="94"/>
      <c r="Y17" s="94"/>
    </row>
    <row r="18" spans="1:25" s="79" customFormat="1" ht="15.75" customHeight="1">
      <c r="A18" s="2">
        <v>14</v>
      </c>
      <c r="B18" s="62" t="s">
        <v>69</v>
      </c>
      <c r="C18" s="54">
        <v>39808</v>
      </c>
      <c r="D18" s="55" t="s">
        <v>4</v>
      </c>
      <c r="E18" s="55" t="s">
        <v>60</v>
      </c>
      <c r="F18" s="56">
        <v>112</v>
      </c>
      <c r="G18" s="56">
        <v>49</v>
      </c>
      <c r="H18" s="56">
        <v>5</v>
      </c>
      <c r="I18" s="162">
        <v>9713</v>
      </c>
      <c r="J18" s="163">
        <v>1010</v>
      </c>
      <c r="K18" s="162">
        <v>19529</v>
      </c>
      <c r="L18" s="163">
        <v>1900</v>
      </c>
      <c r="M18" s="162">
        <v>24694</v>
      </c>
      <c r="N18" s="163">
        <v>2355</v>
      </c>
      <c r="O18" s="165">
        <f>+M18+K18+I18</f>
        <v>53936</v>
      </c>
      <c r="P18" s="166">
        <f>+N18+L18+J18</f>
        <v>5265</v>
      </c>
      <c r="Q18" s="163">
        <f>+P18/G18</f>
        <v>107.44897959183673</v>
      </c>
      <c r="R18" s="191">
        <f t="shared" si="0"/>
        <v>10.244254510921177</v>
      </c>
      <c r="S18" s="162">
        <v>96474</v>
      </c>
      <c r="T18" s="192">
        <f t="shared" si="1"/>
        <v>-0.4409270891639198</v>
      </c>
      <c r="U18" s="162">
        <v>1823429</v>
      </c>
      <c r="V18" s="163">
        <v>185686</v>
      </c>
      <c r="W18" s="207">
        <f>+U18/V18</f>
        <v>9.819959501524078</v>
      </c>
      <c r="X18" s="94"/>
      <c r="Y18" s="94"/>
    </row>
    <row r="19" spans="1:25" s="79" customFormat="1" ht="15.75" customHeight="1">
      <c r="A19" s="2">
        <v>15</v>
      </c>
      <c r="B19" s="66" t="s">
        <v>105</v>
      </c>
      <c r="C19" s="60">
        <v>39836</v>
      </c>
      <c r="D19" s="64" t="s">
        <v>47</v>
      </c>
      <c r="E19" s="64" t="s">
        <v>59</v>
      </c>
      <c r="F19" s="65">
        <v>30</v>
      </c>
      <c r="G19" s="65">
        <v>30</v>
      </c>
      <c r="H19" s="65">
        <v>1</v>
      </c>
      <c r="I19" s="155">
        <v>12625</v>
      </c>
      <c r="J19" s="156">
        <v>1122</v>
      </c>
      <c r="K19" s="155">
        <v>17694</v>
      </c>
      <c r="L19" s="156">
        <v>1497</v>
      </c>
      <c r="M19" s="155">
        <v>17795</v>
      </c>
      <c r="N19" s="156">
        <v>1533</v>
      </c>
      <c r="O19" s="157">
        <f>+I19+K19+M19</f>
        <v>48114</v>
      </c>
      <c r="P19" s="158">
        <f>+J19+L19+N19</f>
        <v>4152</v>
      </c>
      <c r="Q19" s="163">
        <f>+P19/G19</f>
        <v>138.4</v>
      </c>
      <c r="R19" s="191">
        <f t="shared" si="0"/>
        <v>11.58815028901734</v>
      </c>
      <c r="S19" s="155"/>
      <c r="T19" s="192">
        <f t="shared" si="1"/>
      </c>
      <c r="U19" s="155">
        <v>48114</v>
      </c>
      <c r="V19" s="156">
        <v>4152</v>
      </c>
      <c r="W19" s="205">
        <f>+U19/V19</f>
        <v>11.58815028901734</v>
      </c>
      <c r="X19" s="94"/>
      <c r="Y19" s="94"/>
    </row>
    <row r="20" spans="1:25" s="79" customFormat="1" ht="15.75" customHeight="1">
      <c r="A20" s="2">
        <v>16</v>
      </c>
      <c r="B20" s="57" t="s">
        <v>106</v>
      </c>
      <c r="C20" s="54">
        <v>39836</v>
      </c>
      <c r="D20" s="55" t="s">
        <v>34</v>
      </c>
      <c r="E20" s="55" t="s">
        <v>107</v>
      </c>
      <c r="F20" s="56">
        <v>13</v>
      </c>
      <c r="G20" s="56">
        <v>13</v>
      </c>
      <c r="H20" s="56">
        <v>1</v>
      </c>
      <c r="I20" s="162">
        <v>6005.5</v>
      </c>
      <c r="J20" s="163">
        <v>548</v>
      </c>
      <c r="K20" s="162">
        <v>10550</v>
      </c>
      <c r="L20" s="163">
        <v>916</v>
      </c>
      <c r="M20" s="162">
        <v>13462.5</v>
      </c>
      <c r="N20" s="163">
        <v>1120</v>
      </c>
      <c r="O20" s="157">
        <f>I20+K20+M20</f>
        <v>30018</v>
      </c>
      <c r="P20" s="158">
        <f>J20+L20+N20</f>
        <v>2584</v>
      </c>
      <c r="Q20" s="163">
        <f>P20/G20</f>
        <v>198.76923076923077</v>
      </c>
      <c r="R20" s="191">
        <f t="shared" si="0"/>
        <v>11.61687306501548</v>
      </c>
      <c r="S20" s="162"/>
      <c r="T20" s="192">
        <f t="shared" si="1"/>
      </c>
      <c r="U20" s="164">
        <v>30018</v>
      </c>
      <c r="V20" s="156">
        <v>2584</v>
      </c>
      <c r="W20" s="208">
        <f>U20/V20</f>
        <v>11.61687306501548</v>
      </c>
      <c r="X20" s="94"/>
      <c r="Y20" s="94"/>
    </row>
    <row r="21" spans="1:24" s="79" customFormat="1" ht="15.75" customHeight="1">
      <c r="A21" s="2">
        <v>17</v>
      </c>
      <c r="B21" s="57" t="s">
        <v>108</v>
      </c>
      <c r="C21" s="54">
        <v>39787</v>
      </c>
      <c r="D21" s="55" t="s">
        <v>91</v>
      </c>
      <c r="E21" s="55" t="s">
        <v>13</v>
      </c>
      <c r="F21" s="56">
        <v>242</v>
      </c>
      <c r="G21" s="56">
        <v>26</v>
      </c>
      <c r="H21" s="56">
        <v>8</v>
      </c>
      <c r="I21" s="162">
        <v>7809</v>
      </c>
      <c r="J21" s="163">
        <v>1369</v>
      </c>
      <c r="K21" s="162">
        <v>9238</v>
      </c>
      <c r="L21" s="163">
        <v>1588</v>
      </c>
      <c r="M21" s="162">
        <v>11425.5</v>
      </c>
      <c r="N21" s="163">
        <v>1923</v>
      </c>
      <c r="O21" s="165">
        <f>I21+K21+M21</f>
        <v>28472.5</v>
      </c>
      <c r="P21" s="166">
        <f>SUM(J21+L21+N21)</f>
        <v>4880</v>
      </c>
      <c r="Q21" s="161"/>
      <c r="R21" s="191">
        <f t="shared" si="0"/>
        <v>5.83452868852459</v>
      </c>
      <c r="S21" s="162">
        <v>45541</v>
      </c>
      <c r="T21" s="192">
        <f t="shared" si="1"/>
        <v>-0.3747941415427856</v>
      </c>
      <c r="U21" s="164">
        <v>17968515.5</v>
      </c>
      <c r="V21" s="161">
        <v>2294413</v>
      </c>
      <c r="W21" s="208">
        <f>U21/V21</f>
        <v>7.831421588005298</v>
      </c>
      <c r="X21" s="94"/>
    </row>
    <row r="22" spans="1:24" s="79" customFormat="1" ht="15.75" customHeight="1">
      <c r="A22" s="2">
        <v>18</v>
      </c>
      <c r="B22" s="57" t="s">
        <v>56</v>
      </c>
      <c r="C22" s="54">
        <v>39801</v>
      </c>
      <c r="D22" s="55" t="s">
        <v>34</v>
      </c>
      <c r="E22" s="55" t="s">
        <v>57</v>
      </c>
      <c r="F22" s="56">
        <v>42</v>
      </c>
      <c r="G22" s="56">
        <v>35</v>
      </c>
      <c r="H22" s="56">
        <v>6</v>
      </c>
      <c r="I22" s="162">
        <v>5322</v>
      </c>
      <c r="J22" s="163">
        <v>779</v>
      </c>
      <c r="K22" s="162">
        <v>8173</v>
      </c>
      <c r="L22" s="163">
        <v>1137</v>
      </c>
      <c r="M22" s="162">
        <v>9819</v>
      </c>
      <c r="N22" s="163">
        <v>1386</v>
      </c>
      <c r="O22" s="157">
        <f>I22+K22+M22</f>
        <v>23314</v>
      </c>
      <c r="P22" s="158">
        <f>J22+L22+N22</f>
        <v>3302</v>
      </c>
      <c r="Q22" s="163">
        <f>P22/G22</f>
        <v>94.34285714285714</v>
      </c>
      <c r="R22" s="191">
        <f t="shared" si="0"/>
        <v>7.060569351907935</v>
      </c>
      <c r="S22" s="162">
        <v>56451</v>
      </c>
      <c r="T22" s="192">
        <f t="shared" si="1"/>
        <v>-0.5870046589077252</v>
      </c>
      <c r="U22" s="164">
        <v>897165</v>
      </c>
      <c r="V22" s="156">
        <v>113731</v>
      </c>
      <c r="W22" s="208">
        <f>U22/V22</f>
        <v>7.888482471797487</v>
      </c>
      <c r="X22" s="94"/>
    </row>
    <row r="23" spans="1:24" s="79" customFormat="1" ht="15.75" customHeight="1">
      <c r="A23" s="2">
        <v>19</v>
      </c>
      <c r="B23" s="57" t="s">
        <v>63</v>
      </c>
      <c r="C23" s="54">
        <v>39808</v>
      </c>
      <c r="D23" s="55" t="s">
        <v>34</v>
      </c>
      <c r="E23" s="55" t="s">
        <v>40</v>
      </c>
      <c r="F23" s="56">
        <v>75</v>
      </c>
      <c r="G23" s="56">
        <v>29</v>
      </c>
      <c r="H23" s="56">
        <v>5</v>
      </c>
      <c r="I23" s="162">
        <v>4593.5</v>
      </c>
      <c r="J23" s="163">
        <v>586</v>
      </c>
      <c r="K23" s="162">
        <v>6921</v>
      </c>
      <c r="L23" s="163">
        <v>827</v>
      </c>
      <c r="M23" s="162">
        <v>6390.5</v>
      </c>
      <c r="N23" s="163">
        <v>808</v>
      </c>
      <c r="O23" s="157">
        <f>I23+K23+M23</f>
        <v>17905</v>
      </c>
      <c r="P23" s="158">
        <f>J23+L23+N23</f>
        <v>2221</v>
      </c>
      <c r="Q23" s="163">
        <f>P23/G23</f>
        <v>76.58620689655173</v>
      </c>
      <c r="R23" s="191">
        <f t="shared" si="0"/>
        <v>8.061683926159388</v>
      </c>
      <c r="S23" s="162">
        <v>80850</v>
      </c>
      <c r="T23" s="192">
        <f t="shared" si="1"/>
        <v>-0.7785405071119357</v>
      </c>
      <c r="U23" s="164">
        <v>1736311</v>
      </c>
      <c r="V23" s="156">
        <v>172474</v>
      </c>
      <c r="W23" s="208">
        <f>U23/V23</f>
        <v>10.067088372740239</v>
      </c>
      <c r="X23" s="94"/>
    </row>
    <row r="24" spans="1:24" s="79" customFormat="1" ht="18.75" thickBot="1">
      <c r="A24" s="2">
        <v>20</v>
      </c>
      <c r="B24" s="183" t="s">
        <v>61</v>
      </c>
      <c r="C24" s="184">
        <v>39808</v>
      </c>
      <c r="D24" s="185" t="s">
        <v>49</v>
      </c>
      <c r="E24" s="185" t="s">
        <v>62</v>
      </c>
      <c r="F24" s="186">
        <v>198</v>
      </c>
      <c r="G24" s="186">
        <v>29</v>
      </c>
      <c r="H24" s="186">
        <v>5</v>
      </c>
      <c r="I24" s="187">
        <v>2019</v>
      </c>
      <c r="J24" s="188">
        <v>427</v>
      </c>
      <c r="K24" s="187">
        <v>2508</v>
      </c>
      <c r="L24" s="188">
        <v>508</v>
      </c>
      <c r="M24" s="187">
        <v>3253</v>
      </c>
      <c r="N24" s="188">
        <v>614</v>
      </c>
      <c r="O24" s="189">
        <f>I24+K24+M24</f>
        <v>7780</v>
      </c>
      <c r="P24" s="190">
        <f>J24+L24+N24</f>
        <v>1549</v>
      </c>
      <c r="Q24" s="171">
        <f>IF(O24&lt;&gt;0,P24/G24,"")</f>
        <v>53.41379310344828</v>
      </c>
      <c r="R24" s="212">
        <f t="shared" si="0"/>
        <v>5.0225952227243384</v>
      </c>
      <c r="S24" s="187">
        <v>37018</v>
      </c>
      <c r="T24" s="213">
        <f t="shared" si="1"/>
        <v>-0.7898319736344481</v>
      </c>
      <c r="U24" s="187">
        <v>1728854</v>
      </c>
      <c r="V24" s="188">
        <v>221653</v>
      </c>
      <c r="W24" s="214">
        <f>IF(U24&lt;&gt;0,U24/V24,"")</f>
        <v>7.799822244679747</v>
      </c>
      <c r="X24" s="94"/>
    </row>
    <row r="25" spans="1:28" s="103" customFormat="1" ht="15">
      <c r="A25" s="1"/>
      <c r="B25" s="254"/>
      <c r="C25" s="254"/>
      <c r="D25" s="255"/>
      <c r="E25" s="255"/>
      <c r="F25" s="97"/>
      <c r="G25" s="97"/>
      <c r="H25" s="98"/>
      <c r="I25" s="99"/>
      <c r="J25" s="100"/>
      <c r="K25" s="99"/>
      <c r="L25" s="100"/>
      <c r="M25" s="99"/>
      <c r="N25" s="100"/>
      <c r="O25" s="99"/>
      <c r="P25" s="100"/>
      <c r="Q25" s="100" t="e">
        <f>O25/G25</f>
        <v>#DIV/0!</v>
      </c>
      <c r="R25" s="101" t="e">
        <f>O25/P25</f>
        <v>#DIV/0!</v>
      </c>
      <c r="S25" s="99"/>
      <c r="T25" s="102"/>
      <c r="U25" s="99"/>
      <c r="V25" s="100"/>
      <c r="W25" s="101"/>
      <c r="AB25" s="103" t="s">
        <v>21</v>
      </c>
    </row>
    <row r="26" spans="1:24" s="105" customFormat="1" ht="18">
      <c r="A26" s="104"/>
      <c r="G26" s="106"/>
      <c r="H26" s="107"/>
      <c r="I26" s="108"/>
      <c r="J26" s="109"/>
      <c r="K26" s="108"/>
      <c r="L26" s="109"/>
      <c r="M26" s="108"/>
      <c r="N26" s="109"/>
      <c r="O26" s="108"/>
      <c r="P26" s="109"/>
      <c r="Q26" s="110"/>
      <c r="R26" s="111"/>
      <c r="S26" s="112"/>
      <c r="T26" s="113"/>
      <c r="U26" s="112"/>
      <c r="V26" s="114"/>
      <c r="W26" s="111"/>
      <c r="X26" s="115"/>
    </row>
    <row r="27" spans="1:24" s="122" customFormat="1" ht="18">
      <c r="A27" s="116"/>
      <c r="B27" s="95"/>
      <c r="C27" s="117"/>
      <c r="D27" s="256"/>
      <c r="E27" s="257"/>
      <c r="F27" s="257"/>
      <c r="G27" s="257"/>
      <c r="H27" s="120"/>
      <c r="I27" s="121"/>
      <c r="K27" s="121"/>
      <c r="M27" s="121"/>
      <c r="O27" s="123"/>
      <c r="R27" s="124"/>
      <c r="S27" s="258" t="s">
        <v>2</v>
      </c>
      <c r="T27" s="258"/>
      <c r="U27" s="258"/>
      <c r="V27" s="258"/>
      <c r="W27" s="258"/>
      <c r="X27" s="125"/>
    </row>
    <row r="28" spans="1:24" s="122" customFormat="1" ht="18">
      <c r="A28" s="116"/>
      <c r="B28" s="95"/>
      <c r="C28" s="117"/>
      <c r="D28" s="118"/>
      <c r="E28" s="119"/>
      <c r="F28" s="119"/>
      <c r="G28" s="126"/>
      <c r="H28" s="120"/>
      <c r="M28" s="121"/>
      <c r="O28" s="123"/>
      <c r="R28" s="124"/>
      <c r="S28" s="258"/>
      <c r="T28" s="258"/>
      <c r="U28" s="258"/>
      <c r="V28" s="258"/>
      <c r="W28" s="258"/>
      <c r="X28" s="125"/>
    </row>
    <row r="29" spans="1:24" s="122" customFormat="1" ht="18">
      <c r="A29" s="116"/>
      <c r="G29" s="120"/>
      <c r="H29" s="120"/>
      <c r="M29" s="121"/>
      <c r="O29" s="123"/>
      <c r="R29" s="124"/>
      <c r="S29" s="258"/>
      <c r="T29" s="258"/>
      <c r="U29" s="258"/>
      <c r="V29" s="258"/>
      <c r="W29" s="258"/>
      <c r="X29" s="125"/>
    </row>
    <row r="30" spans="1:24" s="122" customFormat="1" ht="30" customHeight="1">
      <c r="A30" s="116"/>
      <c r="C30" s="120"/>
      <c r="E30" s="127"/>
      <c r="F30" s="120"/>
      <c r="G30" s="120"/>
      <c r="H30" s="120"/>
      <c r="I30" s="121"/>
      <c r="K30" s="121"/>
      <c r="M30" s="121"/>
      <c r="O30" s="123"/>
      <c r="P30" s="251" t="s">
        <v>28</v>
      </c>
      <c r="Q30" s="252"/>
      <c r="R30" s="252"/>
      <c r="S30" s="252"/>
      <c r="T30" s="252"/>
      <c r="U30" s="252"/>
      <c r="V30" s="252"/>
      <c r="W30" s="252"/>
      <c r="X30" s="125"/>
    </row>
    <row r="31" spans="1:24" s="122" customFormat="1" ht="30" customHeight="1">
      <c r="A31" s="116"/>
      <c r="C31" s="120"/>
      <c r="E31" s="127"/>
      <c r="F31" s="120"/>
      <c r="G31" s="120"/>
      <c r="H31" s="120"/>
      <c r="I31" s="121"/>
      <c r="K31" s="121"/>
      <c r="M31" s="121"/>
      <c r="O31" s="123"/>
      <c r="P31" s="252"/>
      <c r="Q31" s="252"/>
      <c r="R31" s="252"/>
      <c r="S31" s="252"/>
      <c r="T31" s="252"/>
      <c r="U31" s="252"/>
      <c r="V31" s="252"/>
      <c r="W31" s="252"/>
      <c r="X31" s="125"/>
    </row>
    <row r="32" spans="1:24" s="122" customFormat="1" ht="30" customHeight="1">
      <c r="A32" s="116"/>
      <c r="C32" s="120"/>
      <c r="E32" s="127"/>
      <c r="F32" s="120"/>
      <c r="G32" s="120"/>
      <c r="H32" s="120"/>
      <c r="I32" s="121"/>
      <c r="K32" s="121"/>
      <c r="M32" s="121"/>
      <c r="O32" s="123"/>
      <c r="P32" s="252"/>
      <c r="Q32" s="252"/>
      <c r="R32" s="252"/>
      <c r="S32" s="252"/>
      <c r="T32" s="252"/>
      <c r="U32" s="252"/>
      <c r="V32" s="252"/>
      <c r="W32" s="252"/>
      <c r="X32" s="125"/>
    </row>
    <row r="33" spans="1:24" s="122" customFormat="1" ht="30" customHeight="1">
      <c r="A33" s="116"/>
      <c r="C33" s="120"/>
      <c r="E33" s="127"/>
      <c r="F33" s="120"/>
      <c r="G33" s="120"/>
      <c r="H33" s="120"/>
      <c r="I33" s="121"/>
      <c r="K33" s="121"/>
      <c r="M33" s="121"/>
      <c r="O33" s="123"/>
      <c r="P33" s="252"/>
      <c r="Q33" s="252"/>
      <c r="R33" s="252"/>
      <c r="S33" s="252"/>
      <c r="T33" s="252"/>
      <c r="U33" s="252"/>
      <c r="V33" s="252"/>
      <c r="W33" s="252"/>
      <c r="X33" s="125"/>
    </row>
    <row r="34" spans="1:24" s="122" customFormat="1" ht="30" customHeight="1">
      <c r="A34" s="116"/>
      <c r="C34" s="120"/>
      <c r="E34" s="127"/>
      <c r="F34" s="120"/>
      <c r="G34" s="120"/>
      <c r="H34" s="120"/>
      <c r="I34" s="121"/>
      <c r="K34" s="121"/>
      <c r="M34" s="121"/>
      <c r="O34" s="123"/>
      <c r="P34" s="252"/>
      <c r="Q34" s="252"/>
      <c r="R34" s="252"/>
      <c r="S34" s="252"/>
      <c r="T34" s="252"/>
      <c r="U34" s="252"/>
      <c r="V34" s="252"/>
      <c r="W34" s="252"/>
      <c r="X34" s="125"/>
    </row>
    <row r="35" spans="1:24" s="122" customFormat="1" ht="45" customHeight="1">
      <c r="A35" s="116"/>
      <c r="C35" s="120"/>
      <c r="E35" s="127"/>
      <c r="F35" s="120"/>
      <c r="G35" s="128"/>
      <c r="H35" s="128"/>
      <c r="I35" s="129"/>
      <c r="J35" s="130"/>
      <c r="K35" s="129"/>
      <c r="L35" s="130"/>
      <c r="M35" s="129"/>
      <c r="N35" s="130"/>
      <c r="O35" s="123"/>
      <c r="P35" s="252"/>
      <c r="Q35" s="252"/>
      <c r="R35" s="252"/>
      <c r="S35" s="252"/>
      <c r="T35" s="252"/>
      <c r="U35" s="252"/>
      <c r="V35" s="252"/>
      <c r="W35" s="252"/>
      <c r="X35" s="125"/>
    </row>
    <row r="36" spans="1:24" s="122" customFormat="1" ht="33" customHeight="1">
      <c r="A36" s="116"/>
      <c r="C36" s="120"/>
      <c r="E36" s="127"/>
      <c r="F36" s="120"/>
      <c r="G36" s="128"/>
      <c r="H36" s="128"/>
      <c r="I36" s="129"/>
      <c r="J36" s="130"/>
      <c r="K36" s="129"/>
      <c r="L36" s="130"/>
      <c r="M36" s="129"/>
      <c r="N36" s="130"/>
      <c r="O36" s="123"/>
      <c r="P36" s="253" t="s">
        <v>15</v>
      </c>
      <c r="Q36" s="252"/>
      <c r="R36" s="252"/>
      <c r="S36" s="252"/>
      <c r="T36" s="252"/>
      <c r="U36" s="252"/>
      <c r="V36" s="252"/>
      <c r="W36" s="252"/>
      <c r="X36" s="125"/>
    </row>
    <row r="37" spans="1:24" s="122" customFormat="1" ht="33" customHeight="1">
      <c r="A37" s="116"/>
      <c r="C37" s="120"/>
      <c r="E37" s="127"/>
      <c r="F37" s="120"/>
      <c r="G37" s="128"/>
      <c r="H37" s="128"/>
      <c r="I37" s="129"/>
      <c r="J37" s="130"/>
      <c r="K37" s="129"/>
      <c r="L37" s="130"/>
      <c r="M37" s="129"/>
      <c r="N37" s="130"/>
      <c r="O37" s="123"/>
      <c r="P37" s="252"/>
      <c r="Q37" s="252"/>
      <c r="R37" s="252"/>
      <c r="S37" s="252"/>
      <c r="T37" s="252"/>
      <c r="U37" s="252"/>
      <c r="V37" s="252"/>
      <c r="W37" s="252"/>
      <c r="X37" s="125"/>
    </row>
    <row r="38" spans="1:24" s="122" customFormat="1" ht="33" customHeight="1">
      <c r="A38" s="116"/>
      <c r="C38" s="120"/>
      <c r="E38" s="127"/>
      <c r="F38" s="120"/>
      <c r="G38" s="128"/>
      <c r="H38" s="128"/>
      <c r="I38" s="129"/>
      <c r="J38" s="130"/>
      <c r="K38" s="129"/>
      <c r="L38" s="130"/>
      <c r="M38" s="129"/>
      <c r="N38" s="130"/>
      <c r="O38" s="123"/>
      <c r="P38" s="252"/>
      <c r="Q38" s="252"/>
      <c r="R38" s="252"/>
      <c r="S38" s="252"/>
      <c r="T38" s="252"/>
      <c r="U38" s="252"/>
      <c r="V38" s="252"/>
      <c r="W38" s="252"/>
      <c r="X38" s="125"/>
    </row>
    <row r="39" spans="1:24" s="122" customFormat="1" ht="33" customHeight="1">
      <c r="A39" s="116"/>
      <c r="C39" s="120"/>
      <c r="E39" s="127"/>
      <c r="F39" s="120"/>
      <c r="G39" s="128"/>
      <c r="H39" s="128"/>
      <c r="I39" s="129"/>
      <c r="J39" s="130"/>
      <c r="K39" s="129"/>
      <c r="L39" s="130"/>
      <c r="M39" s="129"/>
      <c r="N39" s="130"/>
      <c r="O39" s="123"/>
      <c r="P39" s="252"/>
      <c r="Q39" s="252"/>
      <c r="R39" s="252"/>
      <c r="S39" s="252"/>
      <c r="T39" s="252"/>
      <c r="U39" s="252"/>
      <c r="V39" s="252"/>
      <c r="W39" s="252"/>
      <c r="X39" s="125"/>
    </row>
    <row r="40" spans="1:24" s="122" customFormat="1" ht="33" customHeight="1">
      <c r="A40" s="116"/>
      <c r="C40" s="120"/>
      <c r="E40" s="127"/>
      <c r="F40" s="120"/>
      <c r="G40" s="128"/>
      <c r="H40" s="128"/>
      <c r="I40" s="129"/>
      <c r="J40" s="130"/>
      <c r="K40" s="129"/>
      <c r="L40" s="130"/>
      <c r="M40" s="129"/>
      <c r="N40" s="130"/>
      <c r="O40" s="123"/>
      <c r="P40" s="252"/>
      <c r="Q40" s="252"/>
      <c r="R40" s="252"/>
      <c r="S40" s="252"/>
      <c r="T40" s="252"/>
      <c r="U40" s="252"/>
      <c r="V40" s="252"/>
      <c r="W40" s="252"/>
      <c r="X40" s="125"/>
    </row>
    <row r="41" spans="16:23" ht="33" customHeight="1">
      <c r="P41" s="252"/>
      <c r="Q41" s="252"/>
      <c r="R41" s="252"/>
      <c r="S41" s="252"/>
      <c r="T41" s="252"/>
      <c r="U41" s="252"/>
      <c r="V41" s="252"/>
      <c r="W41" s="252"/>
    </row>
    <row r="42" spans="16:23" ht="33" customHeight="1">
      <c r="P42" s="252"/>
      <c r="Q42" s="252"/>
      <c r="R42" s="252"/>
      <c r="S42" s="252"/>
      <c r="T42" s="252"/>
      <c r="U42" s="252"/>
      <c r="V42" s="252"/>
      <c r="W42" s="252"/>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orientation="portrait" paperSize="9"/>
  <ignoredErrors>
    <ignoredError sqref="W25 V25" unlockedFormula="1"/>
    <ignoredError sqref="O16:O17 W6 W12:W19" formula="1"/>
    <ignoredError sqref="W7:W1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2009-01-31T07:49:25Z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