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0-22 Feb (we 08)" sheetId="1" r:id="rId1"/>
    <sheet name="20-22 Feb (Top 20)" sheetId="2" r:id="rId2"/>
  </sheets>
  <definedNames>
    <definedName name="_xlnm.Print_Area" localSheetId="0">'20-22 Feb (we 08)'!$A$1:$W$78</definedName>
  </definedNames>
  <calcPr fullCalcOnLoad="1"/>
</workbook>
</file>

<file path=xl/sharedStrings.xml><?xml version="1.0" encoding="utf-8"?>
<sst xmlns="http://schemas.openxmlformats.org/spreadsheetml/2006/main" count="298" uniqueCount="126">
  <si>
    <t>*Sorted according to Weekend Total G.B.O. - Hafta sonu toplam hasılat sütununa göre sıralanmıştır.</t>
  </si>
  <si>
    <t>Company</t>
  </si>
  <si>
    <t>UIP</t>
  </si>
  <si>
    <t>Last Weekend</t>
  </si>
  <si>
    <t>Distributor</t>
  </si>
  <si>
    <t>Friday</t>
  </si>
  <si>
    <t>Saturday</t>
  </si>
  <si>
    <t>Sunday</t>
  </si>
  <si>
    <t>Change</t>
  </si>
  <si>
    <t>Adm.</t>
  </si>
  <si>
    <t>G.B.O.</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</si>
  <si>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</si>
  <si>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</si>
  <si>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</si>
  <si>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</si>
  <si>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</si>
  <si>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</si>
  <si>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</si>
  <si>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</si>
  <si>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</si>
  <si>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</si>
  <si>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</si>
  <si>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</si>
  <si>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</si>
  <si>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</si>
  <si>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</si>
  <si>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</si>
  <si>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</si>
  <si>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</si>
  <si>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</si>
  <si>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</si>
  <si>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DAY EARTH STOOD STILL, THE</t>
  </si>
  <si>
    <t>FIRTINA</t>
  </si>
  <si>
    <t>YAPIM 13</t>
  </si>
  <si>
    <t>PINEMA</t>
  </si>
  <si>
    <t>MEDYAVIZYON</t>
  </si>
  <si>
    <t>BODY OF LIES</t>
  </si>
  <si>
    <t>SICAK</t>
  </si>
  <si>
    <t>ANS</t>
  </si>
  <si>
    <t>SONBAHAR</t>
  </si>
  <si>
    <t>KUZEY</t>
  </si>
  <si>
    <t>TRANSSIBERIAN</t>
  </si>
  <si>
    <t>D PRODUCTIONS</t>
  </si>
  <si>
    <t>WALT DISNEY</t>
  </si>
  <si>
    <t>AUSTRALIA</t>
  </si>
  <si>
    <t>TMC</t>
  </si>
  <si>
    <t>BOLT - 3D</t>
  </si>
  <si>
    <t>PASSENGERS</t>
  </si>
  <si>
    <t>VALİ</t>
  </si>
  <si>
    <t>KOLIBA FILM</t>
  </si>
  <si>
    <t>VICKY CRISTINA BARCELONA</t>
  </si>
  <si>
    <t>BIR FILM</t>
  </si>
  <si>
    <t>UNBORN, THE</t>
  </si>
  <si>
    <t>UNIVERSAL</t>
  </si>
  <si>
    <t>SPACE CHIMPS</t>
  </si>
  <si>
    <t>KADRİ'NİN GÖTÜRDÜĞÜ YERE GİT</t>
  </si>
  <si>
    <t>YES MAN</t>
  </si>
  <si>
    <t>TWILIGHT</t>
  </si>
  <si>
    <t>AYAKTA KAL</t>
  </si>
  <si>
    <t>OPEN SEASON 2</t>
  </si>
  <si>
    <t>SPHE</t>
  </si>
  <si>
    <t>SCAR</t>
  </si>
  <si>
    <t>OZEN</t>
  </si>
  <si>
    <t>GÜZ SANCISI</t>
  </si>
  <si>
    <t>C YAPIM</t>
  </si>
  <si>
    <t>USTA-MEDYAVIZYON</t>
  </si>
  <si>
    <t>TALE OF DESPERAUX, THE</t>
  </si>
  <si>
    <t>INKHEART</t>
  </si>
  <si>
    <t>NEW LINE</t>
  </si>
  <si>
    <t>AKSOY FILM-FIDA FILM</t>
  </si>
  <si>
    <t>LARGO WINCH</t>
  </si>
  <si>
    <t>PANDORA'NIN KUTUSU</t>
  </si>
  <si>
    <t>IMPY'S WONDERLAND</t>
  </si>
  <si>
    <t>ODYSSEY</t>
  </si>
  <si>
    <t>VALKYRIE</t>
  </si>
  <si>
    <t>CHANGELING</t>
  </si>
  <si>
    <t>KİRPİ</t>
  </si>
  <si>
    <t>DEMO-SARAN</t>
  </si>
  <si>
    <t>PRIDE AND GLORY</t>
  </si>
  <si>
    <t>LISSI AND THE WILD EMPEROR</t>
  </si>
  <si>
    <t>FROST NIXON</t>
  </si>
  <si>
    <t>MUTANT CHRONICLES, THE</t>
  </si>
  <si>
    <t>VOLTAGE</t>
  </si>
  <si>
    <t>CURIOUS CASE OF BENJAMIN BUTTON</t>
  </si>
  <si>
    <t>BED TIME STORIES</t>
  </si>
  <si>
    <t>DOUBT</t>
  </si>
  <si>
    <t>SAYGIN FILM</t>
  </si>
  <si>
    <t>WALTZ WITH BASHIR</t>
  </si>
  <si>
    <t>MARS PRODUCTION</t>
  </si>
  <si>
    <t>DUNYA &amp; DESIE</t>
  </si>
  <si>
    <t>A+ FILMS</t>
  </si>
  <si>
    <t>FILMPOP</t>
  </si>
  <si>
    <t>AŞK TUTULMASI</t>
  </si>
  <si>
    <t>RECEP İVEDİK 2</t>
  </si>
  <si>
    <t>MY BLOODY VALENTINE 3D</t>
  </si>
  <si>
    <t>BRIDE WARS</t>
  </si>
  <si>
    <t>USTAOGLU FILM</t>
  </si>
  <si>
    <t>INTERNATIONAL</t>
  </si>
  <si>
    <t>Festival Scr.</t>
  </si>
  <si>
    <t>SPRI</t>
  </si>
  <si>
    <t>Fest.</t>
  </si>
  <si>
    <t>NICK &amp; NORAH'S INFINITE PLAYLIST</t>
  </si>
  <si>
    <t>DEVRİM ARABALARI</t>
  </si>
  <si>
    <t>EKIP FILM</t>
  </si>
  <si>
    <t>SÜT</t>
  </si>
  <si>
    <t>TRANSPORTERS -3</t>
  </si>
  <si>
    <t>AKSOY FILM-OZEN FILM</t>
  </si>
  <si>
    <t>CONFESSION OF A SHOPAHOLIC</t>
  </si>
  <si>
    <t>NIKO: THE WAY TO THE STARS</t>
  </si>
  <si>
    <t>TELEPOOL</t>
  </si>
  <si>
    <t>SPIRIT, THE</t>
  </si>
  <si>
    <t>ODD LOT</t>
  </si>
  <si>
    <t>HAVAR</t>
  </si>
  <si>
    <t>GULERYUZ FILM</t>
  </si>
  <si>
    <t>SPOT FILM</t>
  </si>
  <si>
    <t>BURN AFTER READING</t>
  </si>
  <si>
    <t>FOCUS</t>
  </si>
  <si>
    <t>MURO</t>
  </si>
  <si>
    <t>MADAGASCAR -2</t>
  </si>
  <si>
    <t>OLDUR BENI</t>
  </si>
  <si>
    <t>[REC]</t>
  </si>
  <si>
    <t>TILSIM DESIGN</t>
  </si>
  <si>
    <t>LE SILENCE DE LORNA</t>
  </si>
  <si>
    <t>BIR FILM - MARS P.</t>
  </si>
  <si>
    <t>SUGARWORKZ - TIM'S</t>
  </si>
  <si>
    <t>KAPLAN FILM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</si>
</sst>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hair"/>
      <top style="hair"/>
      <bottom style="medium"/>
    </border>
    <border>
      <left style="medium"/>
      <right style="hair"/>
      <top>
        <color indexed="63"/>
      </top>
      <bottom style="hair"/>
    </border>
    <border>
      <left style="hair"/>
      <right style="medium"/>
      <top>
        <color indexed="63"/>
      </top>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4">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0" fontId="23" fillId="0" borderId="24" xfId="0" applyNumberFormat="1" applyFont="1" applyFill="1" applyBorder="1" applyAlignment="1">
      <alignment horizontal="center" vertical="top"/>
    </xf>
    <xf numFmtId="0" fontId="23" fillId="0" borderId="24" xfId="0" applyFont="1" applyFill="1" applyBorder="1" applyAlignment="1">
      <alignment horizontal="left" vertical="top"/>
    </xf>
    <xf numFmtId="0" fontId="23" fillId="0" borderId="24" xfId="0" applyFont="1" applyFill="1" applyBorder="1" applyAlignment="1">
      <alignment horizontal="center" vertical="top"/>
    </xf>
    <xf numFmtId="185" fontId="23" fillId="0" borderId="24" xfId="42" applyNumberFormat="1" applyFont="1" applyFill="1" applyBorder="1" applyAlignment="1">
      <alignment horizontal="right" vertical="top"/>
    </xf>
    <xf numFmtId="188" fontId="23" fillId="0" borderId="24" xfId="42" applyNumberFormat="1" applyFont="1" applyFill="1" applyBorder="1" applyAlignment="1">
      <alignment horizontal="right" vertical="top"/>
    </xf>
    <xf numFmtId="188" fontId="23" fillId="0" borderId="24" xfId="59" applyNumberFormat="1" applyFont="1" applyFill="1" applyBorder="1" applyAlignment="1" applyProtection="1">
      <alignment horizontal="right" vertical="top"/>
      <protection/>
    </xf>
    <xf numFmtId="193" fontId="23" fillId="0" borderId="24" xfId="59" applyNumberFormat="1" applyFont="1" applyFill="1" applyBorder="1" applyAlignment="1" applyProtection="1">
      <alignment horizontal="right" vertical="top"/>
      <protection/>
    </xf>
    <xf numFmtId="192" fontId="23" fillId="0" borderId="24" xfId="59" applyNumberFormat="1" applyFont="1" applyFill="1" applyBorder="1" applyAlignment="1" applyProtection="1">
      <alignment vertical="top"/>
      <protection/>
    </xf>
    <xf numFmtId="193" fontId="23" fillId="0" borderId="25" xfId="0" applyNumberFormat="1" applyFont="1" applyFill="1" applyBorder="1" applyAlignment="1">
      <alignment horizontal="right" vertical="top"/>
    </xf>
    <xf numFmtId="0" fontId="23" fillId="0" borderId="26" xfId="0" applyFont="1" applyFill="1" applyBorder="1" applyAlignment="1">
      <alignment horizontal="left" vertical="top"/>
    </xf>
    <xf numFmtId="193" fontId="23" fillId="0" borderId="27" xfId="0" applyNumberFormat="1" applyFont="1" applyFill="1" applyBorder="1" applyAlignment="1">
      <alignment horizontal="right" vertical="top"/>
    </xf>
    <xf numFmtId="188" fontId="23" fillId="0" borderId="28" xfId="42" applyNumberFormat="1" applyFont="1" applyFill="1" applyBorder="1" applyAlignment="1">
      <alignment horizontal="right" vertical="top"/>
    </xf>
    <xf numFmtId="192" fontId="23" fillId="0" borderId="28" xfId="59" applyNumberFormat="1" applyFont="1" applyFill="1" applyBorder="1" applyAlignment="1" applyProtection="1">
      <alignment vertical="top"/>
      <protection/>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19" fillId="0" borderId="31" xfId="0" applyFont="1" applyFill="1" applyBorder="1" applyAlignment="1" applyProtection="1">
      <alignment horizontal="right" vertical="center"/>
      <protection/>
    </xf>
    <xf numFmtId="188" fontId="23" fillId="0" borderId="28" xfId="59" applyNumberFormat="1" applyFont="1" applyFill="1" applyBorder="1" applyAlignment="1" applyProtection="1">
      <alignment horizontal="right" vertical="top"/>
      <protection/>
    </xf>
    <xf numFmtId="193" fontId="23" fillId="0" borderId="28" xfId="59" applyNumberFormat="1" applyFont="1" applyFill="1" applyBorder="1" applyAlignment="1" applyProtection="1">
      <alignment horizontal="right" vertical="top"/>
      <protection/>
    </xf>
    <xf numFmtId="0" fontId="23" fillId="0" borderId="32" xfId="0" applyFont="1" applyFill="1" applyBorder="1" applyAlignment="1">
      <alignment horizontal="left" vertical="top"/>
    </xf>
    <xf numFmtId="190" fontId="23" fillId="0" borderId="28" xfId="0" applyNumberFormat="1" applyFont="1" applyFill="1" applyBorder="1" applyAlignment="1">
      <alignment horizontal="center" vertical="top"/>
    </xf>
    <xf numFmtId="0" fontId="23" fillId="0" borderId="28" xfId="0" applyFont="1" applyFill="1" applyBorder="1" applyAlignment="1">
      <alignment horizontal="left" vertical="top"/>
    </xf>
    <xf numFmtId="0" fontId="23" fillId="0" borderId="28" xfId="0" applyFont="1" applyFill="1" applyBorder="1" applyAlignment="1">
      <alignment horizontal="center" vertical="top"/>
    </xf>
    <xf numFmtId="185" fontId="23" fillId="0" borderId="28" xfId="42" applyNumberFormat="1" applyFont="1" applyFill="1" applyBorder="1" applyAlignment="1">
      <alignment horizontal="right" vertical="top"/>
    </xf>
    <xf numFmtId="193" fontId="23" fillId="0" borderId="33" xfId="0"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24" xfId="0" applyNumberFormat="1"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93" fontId="16" fillId="0" borderId="25" xfId="0" applyNumberFormat="1" applyFont="1" applyFill="1" applyBorder="1" applyAlignment="1" applyProtection="1">
      <alignment horizontal="center" vertical="center" wrapText="1"/>
      <protection/>
    </xf>
    <xf numFmtId="171" fontId="16" fillId="0" borderId="23"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24"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8596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7002125" y="0"/>
          <a:ext cx="28289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8405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868775" y="419100"/>
          <a:ext cx="28194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08
</a:t>
          </a:r>
          <a:r>
            <a:rPr lang="en-US" cap="none" sz="2000" b="0" i="0" u="none" baseline="0">
              <a:solidFill>
                <a:srgbClr val="000000"/>
              </a:solidFill>
              <a:latin typeface="Impact"/>
              <a:ea typeface="Impact"/>
              <a:cs typeface="Impact"/>
            </a:rPr>
            <a:t>20-22 FEB'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5825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753350" y="0"/>
          <a:ext cx="2647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9250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620000"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9155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962900" y="409575"/>
          <a:ext cx="18288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9250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620000"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9155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8010525" y="390525"/>
          <a:ext cx="18192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08
</a:t>
          </a:r>
          <a:r>
            <a:rPr lang="en-US" cap="none" sz="1200" b="0" i="0" u="none" baseline="0">
              <a:solidFill>
                <a:srgbClr val="000000"/>
              </a:solidFill>
              <a:latin typeface="Impact"/>
              <a:ea typeface="Impact"/>
              <a:cs typeface="Impact"/>
            </a:rPr>
            <a:t>20-22 FEB'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8"/>
  <sheetViews>
    <sheetView tabSelected="1" zoomScale="59" zoomScaleNormal="59" zoomScalePageLayoutView="0" workbookViewId="0" topLeftCell="A1">
      <selection activeCell="B3" sqref="B3:B4"/>
    </sheetView>
  </sheetViews>
  <sheetFormatPr defaultColWidth="39.8515625" defaultRowHeight="12.75"/>
  <cols>
    <col min="1" max="1" width="3.421875" style="35" bestFit="1" customWidth="1"/>
    <col min="2" max="2" width="46.140625" style="36" bestFit="1" customWidth="1"/>
    <col min="3" max="3" width="9.7109375" style="37" customWidth="1"/>
    <col min="4" max="4" width="13.8515625" style="21" bestFit="1" customWidth="1"/>
    <col min="5" max="5" width="20.421875" style="21" customWidth="1"/>
    <col min="6" max="6" width="6.8515625" style="38" customWidth="1"/>
    <col min="7" max="7" width="8.421875" style="38" customWidth="1"/>
    <col min="8" max="8" width="10.421875" style="38" customWidth="1"/>
    <col min="9" max="9" width="14.7109375" style="43" bestFit="1" customWidth="1"/>
    <col min="10" max="10" width="9.57421875" style="133" bestFit="1" customWidth="1"/>
    <col min="11" max="11" width="14.7109375" style="43" bestFit="1" customWidth="1"/>
    <col min="12" max="12" width="9.57421875" style="133" bestFit="1" customWidth="1"/>
    <col min="13" max="13" width="14.7109375" style="43" bestFit="1" customWidth="1"/>
    <col min="14" max="14" width="9.57421875" style="133" bestFit="1" customWidth="1"/>
    <col min="15" max="15" width="16.140625" style="128" bestFit="1" customWidth="1"/>
    <col min="16" max="16" width="10.7109375" style="138" bestFit="1" customWidth="1"/>
    <col min="17" max="17" width="10.28125" style="133" customWidth="1"/>
    <col min="18" max="18" width="7.8515625" style="39" bestFit="1" customWidth="1"/>
    <col min="19" max="19" width="15.8515625" style="43" bestFit="1" customWidth="1"/>
    <col min="20" max="20" width="10.00390625" style="53" customWidth="1"/>
    <col min="21" max="21" width="15.8515625" style="43" bestFit="1" customWidth="1"/>
    <col min="22" max="22" width="11.57421875" style="133"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92" t="s">
        <v>14</v>
      </c>
      <c r="B2" s="193"/>
      <c r="C2" s="193"/>
      <c r="D2" s="193"/>
      <c r="E2" s="193"/>
      <c r="F2" s="193"/>
      <c r="G2" s="193"/>
      <c r="H2" s="193"/>
      <c r="I2" s="193"/>
      <c r="J2" s="193"/>
      <c r="K2" s="193"/>
      <c r="L2" s="193"/>
      <c r="M2" s="193"/>
      <c r="N2" s="193"/>
      <c r="O2" s="193"/>
      <c r="P2" s="193"/>
      <c r="Q2" s="193"/>
      <c r="R2" s="193"/>
      <c r="S2" s="193"/>
      <c r="T2" s="193"/>
      <c r="U2" s="193"/>
      <c r="V2" s="193"/>
      <c r="W2" s="193"/>
    </row>
    <row r="3" spans="1:24" s="19" customFormat="1" ht="20.25" customHeight="1">
      <c r="A3" s="46"/>
      <c r="B3" s="199" t="s">
        <v>15</v>
      </c>
      <c r="C3" s="201" t="s">
        <v>21</v>
      </c>
      <c r="D3" s="195" t="s">
        <v>4</v>
      </c>
      <c r="E3" s="195" t="s">
        <v>1</v>
      </c>
      <c r="F3" s="195" t="s">
        <v>22</v>
      </c>
      <c r="G3" s="195" t="s">
        <v>23</v>
      </c>
      <c r="H3" s="195" t="s">
        <v>24</v>
      </c>
      <c r="I3" s="194" t="s">
        <v>5</v>
      </c>
      <c r="J3" s="194"/>
      <c r="K3" s="194" t="s">
        <v>6</v>
      </c>
      <c r="L3" s="194"/>
      <c r="M3" s="194" t="s">
        <v>7</v>
      </c>
      <c r="N3" s="194"/>
      <c r="O3" s="197" t="s">
        <v>25</v>
      </c>
      <c r="P3" s="197"/>
      <c r="Q3" s="197"/>
      <c r="R3" s="197"/>
      <c r="S3" s="194" t="s">
        <v>3</v>
      </c>
      <c r="T3" s="194"/>
      <c r="U3" s="197" t="s">
        <v>16</v>
      </c>
      <c r="V3" s="197"/>
      <c r="W3" s="198"/>
      <c r="X3" s="44"/>
    </row>
    <row r="4" spans="1:24" s="19" customFormat="1" ht="52.5" customHeight="1" thickBot="1">
      <c r="A4" s="47"/>
      <c r="B4" s="200"/>
      <c r="C4" s="202"/>
      <c r="D4" s="203"/>
      <c r="E4" s="203"/>
      <c r="F4" s="196"/>
      <c r="G4" s="196"/>
      <c r="H4" s="196"/>
      <c r="I4" s="140" t="s">
        <v>10</v>
      </c>
      <c r="J4" s="141" t="s">
        <v>9</v>
      </c>
      <c r="K4" s="140" t="s">
        <v>10</v>
      </c>
      <c r="L4" s="141" t="s">
        <v>9</v>
      </c>
      <c r="M4" s="140" t="s">
        <v>10</v>
      </c>
      <c r="N4" s="141" t="s">
        <v>9</v>
      </c>
      <c r="O4" s="140" t="s">
        <v>10</v>
      </c>
      <c r="P4" s="141" t="s">
        <v>9</v>
      </c>
      <c r="Q4" s="141" t="s">
        <v>17</v>
      </c>
      <c r="R4" s="49" t="s">
        <v>18</v>
      </c>
      <c r="S4" s="140" t="s">
        <v>10</v>
      </c>
      <c r="T4" s="52" t="s">
        <v>8</v>
      </c>
      <c r="U4" s="140" t="s">
        <v>10</v>
      </c>
      <c r="V4" s="141" t="s">
        <v>9</v>
      </c>
      <c r="W4" s="50" t="s">
        <v>18</v>
      </c>
      <c r="X4" s="44"/>
    </row>
    <row r="5" spans="1:24" s="19" customFormat="1" ht="15" customHeight="1">
      <c r="A5" s="2">
        <v>1</v>
      </c>
      <c r="B5" s="150" t="s">
        <v>93</v>
      </c>
      <c r="C5" s="151">
        <v>39857</v>
      </c>
      <c r="D5" s="152" t="s">
        <v>62</v>
      </c>
      <c r="E5" s="152" t="s">
        <v>106</v>
      </c>
      <c r="F5" s="153">
        <v>390</v>
      </c>
      <c r="G5" s="153">
        <v>390</v>
      </c>
      <c r="H5" s="153">
        <v>2</v>
      </c>
      <c r="I5" s="154">
        <v>1295938</v>
      </c>
      <c r="J5" s="155">
        <v>157438</v>
      </c>
      <c r="K5" s="154">
        <v>2291919</v>
      </c>
      <c r="L5" s="155">
        <v>275092</v>
      </c>
      <c r="M5" s="154">
        <v>2284890.5</v>
      </c>
      <c r="N5" s="155">
        <v>272929</v>
      </c>
      <c r="O5" s="154">
        <f>SUM(I5+K5+M5)</f>
        <v>5872747.5</v>
      </c>
      <c r="P5" s="155">
        <f>SUM(J5+L5+N5)</f>
        <v>705459</v>
      </c>
      <c r="Q5" s="156">
        <f>P5/G5</f>
        <v>1808.8692307692309</v>
      </c>
      <c r="R5" s="157">
        <f>+O5/P5</f>
        <v>8.324718374845313</v>
      </c>
      <c r="S5" s="154">
        <v>10055488.5</v>
      </c>
      <c r="T5" s="158">
        <f aca="true" t="shared" si="0" ref="T5:T36">IF(S5&lt;&gt;0,-(S5-O5)/S5,"")</f>
        <v>-0.41596596724266555</v>
      </c>
      <c r="U5" s="154">
        <v>23201911</v>
      </c>
      <c r="V5" s="155">
        <v>2941891</v>
      </c>
      <c r="W5" s="159">
        <f aca="true" t="shared" si="1" ref="W5:W36">U5/V5</f>
        <v>7.886733736905956</v>
      </c>
      <c r="X5" s="44"/>
    </row>
    <row r="6" spans="1:24" s="19" customFormat="1" ht="15" customHeight="1">
      <c r="A6" s="2">
        <v>2</v>
      </c>
      <c r="B6" s="160" t="s">
        <v>83</v>
      </c>
      <c r="C6" s="143">
        <v>39850</v>
      </c>
      <c r="D6" s="142" t="s">
        <v>27</v>
      </c>
      <c r="E6" s="142" t="s">
        <v>28</v>
      </c>
      <c r="F6" s="144">
        <v>71</v>
      </c>
      <c r="G6" s="144">
        <v>73</v>
      </c>
      <c r="H6" s="144">
        <v>3</v>
      </c>
      <c r="I6" s="145">
        <v>89962</v>
      </c>
      <c r="J6" s="146">
        <v>8508</v>
      </c>
      <c r="K6" s="145">
        <v>171382</v>
      </c>
      <c r="L6" s="146">
        <v>16292</v>
      </c>
      <c r="M6" s="145">
        <v>171945</v>
      </c>
      <c r="N6" s="146">
        <v>16294</v>
      </c>
      <c r="O6" s="145">
        <f>+I6+K6+M6</f>
        <v>433289</v>
      </c>
      <c r="P6" s="146">
        <f>+J6+L6+N6</f>
        <v>41094</v>
      </c>
      <c r="Q6" s="147">
        <f>IF(O6&lt;&gt;0,P6/G6,"")</f>
        <v>562.931506849315</v>
      </c>
      <c r="R6" s="148">
        <f>IF(O6&lt;&gt;0,O6/P6,"")</f>
        <v>10.543850683798121</v>
      </c>
      <c r="S6" s="145">
        <v>523691</v>
      </c>
      <c r="T6" s="149">
        <f t="shared" si="0"/>
        <v>-0.17262469662453622</v>
      </c>
      <c r="U6" s="145">
        <v>3035878</v>
      </c>
      <c r="V6" s="146">
        <v>312404</v>
      </c>
      <c r="W6" s="161">
        <f t="shared" si="1"/>
        <v>9.717794906595307</v>
      </c>
      <c r="X6" s="44"/>
    </row>
    <row r="7" spans="1:24" s="20" customFormat="1" ht="15" customHeight="1" thickBot="1">
      <c r="A7" s="172">
        <v>3</v>
      </c>
      <c r="B7" s="175" t="s">
        <v>94</v>
      </c>
      <c r="C7" s="176">
        <v>39843</v>
      </c>
      <c r="D7" s="177" t="s">
        <v>27</v>
      </c>
      <c r="E7" s="177" t="s">
        <v>20</v>
      </c>
      <c r="F7" s="178">
        <v>25</v>
      </c>
      <c r="G7" s="178">
        <v>25</v>
      </c>
      <c r="H7" s="178">
        <v>2</v>
      </c>
      <c r="I7" s="179">
        <v>42818</v>
      </c>
      <c r="J7" s="162">
        <v>3152</v>
      </c>
      <c r="K7" s="179">
        <v>76755</v>
      </c>
      <c r="L7" s="162">
        <v>5663</v>
      </c>
      <c r="M7" s="179">
        <v>81035</v>
      </c>
      <c r="N7" s="162">
        <v>5955</v>
      </c>
      <c r="O7" s="179">
        <f>+I7+K7+M7</f>
        <v>200608</v>
      </c>
      <c r="P7" s="162">
        <f>+J7+L7+N7</f>
        <v>14770</v>
      </c>
      <c r="Q7" s="173">
        <f>IF(O7&lt;&gt;0,P7/G7,"")</f>
        <v>590.8</v>
      </c>
      <c r="R7" s="174">
        <f>IF(O7&lt;&gt;0,O7/P7,"")</f>
        <v>13.582125930941096</v>
      </c>
      <c r="S7" s="179">
        <v>242023</v>
      </c>
      <c r="T7" s="163">
        <f t="shared" si="0"/>
        <v>-0.1711201001557703</v>
      </c>
      <c r="U7" s="179">
        <v>631645</v>
      </c>
      <c r="V7" s="162">
        <v>51786</v>
      </c>
      <c r="W7" s="180">
        <f t="shared" si="1"/>
        <v>12.197215463638821</v>
      </c>
      <c r="X7" s="45"/>
    </row>
    <row r="8" spans="1:24" s="20" customFormat="1" ht="15" customHeight="1">
      <c r="A8" s="54">
        <v>4</v>
      </c>
      <c r="B8" s="164" t="s">
        <v>107</v>
      </c>
      <c r="C8" s="165">
        <v>39864</v>
      </c>
      <c r="D8" s="166" t="s">
        <v>2</v>
      </c>
      <c r="E8" s="166" t="s">
        <v>43</v>
      </c>
      <c r="F8" s="167">
        <v>45</v>
      </c>
      <c r="G8" s="167">
        <v>45</v>
      </c>
      <c r="H8" s="167">
        <v>1</v>
      </c>
      <c r="I8" s="168">
        <v>38689</v>
      </c>
      <c r="J8" s="169">
        <v>3123</v>
      </c>
      <c r="K8" s="168">
        <v>71386</v>
      </c>
      <c r="L8" s="169">
        <v>5895</v>
      </c>
      <c r="M8" s="168">
        <v>66091</v>
      </c>
      <c r="N8" s="169">
        <v>5444</v>
      </c>
      <c r="O8" s="168">
        <f>+M8+K8+I8</f>
        <v>176166</v>
      </c>
      <c r="P8" s="169">
        <f>+N8+L8+J8</f>
        <v>14462</v>
      </c>
      <c r="Q8" s="181">
        <f>+P8/G8</f>
        <v>321.3777777777778</v>
      </c>
      <c r="R8" s="182">
        <f aca="true" t="shared" si="2" ref="R8:R17">+O8/P8</f>
        <v>12.181302724381137</v>
      </c>
      <c r="S8" s="168"/>
      <c r="T8" s="170">
        <f t="shared" si="0"/>
      </c>
      <c r="U8" s="168">
        <v>176166</v>
      </c>
      <c r="V8" s="169">
        <v>14462</v>
      </c>
      <c r="W8" s="171">
        <f t="shared" si="1"/>
        <v>12.181302724381137</v>
      </c>
      <c r="X8" s="45"/>
    </row>
    <row r="9" spans="1:24" s="20" customFormat="1" ht="15" customHeight="1">
      <c r="A9" s="54">
        <v>5</v>
      </c>
      <c r="B9" s="160" t="s">
        <v>108</v>
      </c>
      <c r="C9" s="143">
        <v>39864</v>
      </c>
      <c r="D9" s="142" t="s">
        <v>29</v>
      </c>
      <c r="E9" s="142" t="s">
        <v>109</v>
      </c>
      <c r="F9" s="144">
        <v>55</v>
      </c>
      <c r="G9" s="144">
        <v>55</v>
      </c>
      <c r="H9" s="144">
        <v>1</v>
      </c>
      <c r="I9" s="145">
        <v>11560.5</v>
      </c>
      <c r="J9" s="146">
        <v>1222</v>
      </c>
      <c r="K9" s="145">
        <v>62977.5</v>
      </c>
      <c r="L9" s="146">
        <v>6242</v>
      </c>
      <c r="M9" s="145">
        <v>73481</v>
      </c>
      <c r="N9" s="146">
        <v>7323</v>
      </c>
      <c r="O9" s="145">
        <f>I9+K9+M9</f>
        <v>148019</v>
      </c>
      <c r="P9" s="146">
        <f>J9+L9+N9</f>
        <v>14787</v>
      </c>
      <c r="Q9" s="147">
        <f>P9/G9</f>
        <v>268.8545454545455</v>
      </c>
      <c r="R9" s="148">
        <f t="shared" si="2"/>
        <v>10.010076418475688</v>
      </c>
      <c r="S9" s="145"/>
      <c r="T9" s="149">
        <f t="shared" si="0"/>
      </c>
      <c r="U9" s="145">
        <v>148019</v>
      </c>
      <c r="V9" s="146">
        <v>14787</v>
      </c>
      <c r="W9" s="161">
        <f t="shared" si="1"/>
        <v>10.010076418475688</v>
      </c>
      <c r="X9" s="45"/>
    </row>
    <row r="10" spans="1:24" s="20" customFormat="1" ht="15" customHeight="1">
      <c r="A10" s="54">
        <v>6</v>
      </c>
      <c r="B10" s="160" t="s">
        <v>84</v>
      </c>
      <c r="C10" s="143">
        <v>39850</v>
      </c>
      <c r="D10" s="142" t="s">
        <v>2</v>
      </c>
      <c r="E10" s="142" t="s">
        <v>43</v>
      </c>
      <c r="F10" s="144">
        <v>78</v>
      </c>
      <c r="G10" s="144">
        <v>78</v>
      </c>
      <c r="H10" s="144">
        <v>3</v>
      </c>
      <c r="I10" s="145">
        <v>10468</v>
      </c>
      <c r="J10" s="146">
        <v>1209</v>
      </c>
      <c r="K10" s="145">
        <v>51083</v>
      </c>
      <c r="L10" s="146">
        <v>5502</v>
      </c>
      <c r="M10" s="145">
        <v>56236</v>
      </c>
      <c r="N10" s="146">
        <v>5994</v>
      </c>
      <c r="O10" s="145">
        <f>+M10+K10+I10</f>
        <v>117787</v>
      </c>
      <c r="P10" s="146">
        <f>+N10+L10+J10</f>
        <v>12705</v>
      </c>
      <c r="Q10" s="147">
        <f>+P10/G10</f>
        <v>162.8846153846154</v>
      </c>
      <c r="R10" s="148">
        <f t="shared" si="2"/>
        <v>9.270916961826053</v>
      </c>
      <c r="S10" s="145">
        <v>153666</v>
      </c>
      <c r="T10" s="149">
        <f t="shared" si="0"/>
        <v>-0.2334869131753283</v>
      </c>
      <c r="U10" s="145">
        <v>823141</v>
      </c>
      <c r="V10" s="146">
        <v>86191</v>
      </c>
      <c r="W10" s="161">
        <f t="shared" si="1"/>
        <v>9.550196656263415</v>
      </c>
      <c r="X10" s="45"/>
    </row>
    <row r="11" spans="1:24" s="20" customFormat="1" ht="15" customHeight="1">
      <c r="A11" s="54">
        <v>7</v>
      </c>
      <c r="B11" s="160" t="s">
        <v>95</v>
      </c>
      <c r="C11" s="143">
        <v>39857</v>
      </c>
      <c r="D11" s="142" t="s">
        <v>29</v>
      </c>
      <c r="E11" s="142" t="s">
        <v>30</v>
      </c>
      <c r="F11" s="144">
        <v>41</v>
      </c>
      <c r="G11" s="144">
        <v>41</v>
      </c>
      <c r="H11" s="144">
        <v>2</v>
      </c>
      <c r="I11" s="145">
        <v>22651.5</v>
      </c>
      <c r="J11" s="146">
        <v>1953</v>
      </c>
      <c r="K11" s="145">
        <v>43704.5</v>
      </c>
      <c r="L11" s="146">
        <v>3730</v>
      </c>
      <c r="M11" s="145">
        <v>41331.5</v>
      </c>
      <c r="N11" s="146">
        <v>3508</v>
      </c>
      <c r="O11" s="145">
        <f>I11+K11+M11</f>
        <v>107687.5</v>
      </c>
      <c r="P11" s="146">
        <f>J11+L11+N11</f>
        <v>9191</v>
      </c>
      <c r="Q11" s="147">
        <f>P11/G11</f>
        <v>224.17073170731706</v>
      </c>
      <c r="R11" s="148">
        <f t="shared" si="2"/>
        <v>11.716624959199217</v>
      </c>
      <c r="S11" s="145">
        <v>150775</v>
      </c>
      <c r="T11" s="149">
        <f t="shared" si="0"/>
        <v>-0.2857735035649146</v>
      </c>
      <c r="U11" s="145">
        <v>345632.5</v>
      </c>
      <c r="V11" s="146">
        <v>31019</v>
      </c>
      <c r="W11" s="161">
        <f t="shared" si="1"/>
        <v>11.14260614462104</v>
      </c>
      <c r="X11" s="45"/>
    </row>
    <row r="12" spans="1:24" s="20" customFormat="1" ht="15" customHeight="1">
      <c r="A12" s="54">
        <v>8</v>
      </c>
      <c r="B12" s="160" t="s">
        <v>110</v>
      </c>
      <c r="C12" s="143">
        <v>39864</v>
      </c>
      <c r="D12" s="142" t="s">
        <v>29</v>
      </c>
      <c r="E12" s="142" t="s">
        <v>111</v>
      </c>
      <c r="F12" s="144">
        <v>60</v>
      </c>
      <c r="G12" s="144">
        <v>60</v>
      </c>
      <c r="H12" s="144">
        <v>1</v>
      </c>
      <c r="I12" s="145">
        <v>22991</v>
      </c>
      <c r="J12" s="146">
        <v>2225</v>
      </c>
      <c r="K12" s="145">
        <v>41387.5</v>
      </c>
      <c r="L12" s="146">
        <v>4028</v>
      </c>
      <c r="M12" s="145">
        <v>38941</v>
      </c>
      <c r="N12" s="146">
        <v>3773</v>
      </c>
      <c r="O12" s="145">
        <f>I12+K12+M12</f>
        <v>103319.5</v>
      </c>
      <c r="P12" s="146">
        <f>J12+L12+N12</f>
        <v>10026</v>
      </c>
      <c r="Q12" s="147">
        <f>P12/G12</f>
        <v>167.1</v>
      </c>
      <c r="R12" s="148">
        <f t="shared" si="2"/>
        <v>10.305156592858568</v>
      </c>
      <c r="S12" s="145"/>
      <c r="T12" s="149">
        <f t="shared" si="0"/>
      </c>
      <c r="U12" s="145">
        <v>103319.5</v>
      </c>
      <c r="V12" s="146">
        <v>10026</v>
      </c>
      <c r="W12" s="161">
        <f t="shared" si="1"/>
        <v>10.305156592858568</v>
      </c>
      <c r="X12" s="45"/>
    </row>
    <row r="13" spans="1:24" s="20" customFormat="1" ht="15" customHeight="1">
      <c r="A13" s="54">
        <v>9</v>
      </c>
      <c r="B13" s="160" t="s">
        <v>63</v>
      </c>
      <c r="C13" s="143">
        <v>39836</v>
      </c>
      <c r="D13" s="142" t="s">
        <v>62</v>
      </c>
      <c r="E13" s="142" t="s">
        <v>64</v>
      </c>
      <c r="F13" s="144">
        <v>180</v>
      </c>
      <c r="G13" s="144">
        <v>115</v>
      </c>
      <c r="H13" s="144">
        <v>5</v>
      </c>
      <c r="I13" s="145">
        <v>17487</v>
      </c>
      <c r="J13" s="146">
        <v>2434</v>
      </c>
      <c r="K13" s="145">
        <v>38782</v>
      </c>
      <c r="L13" s="146">
        <v>5067</v>
      </c>
      <c r="M13" s="145">
        <v>44765</v>
      </c>
      <c r="N13" s="146">
        <v>5736</v>
      </c>
      <c r="O13" s="145">
        <f>SUM(I13+K13+M13)</f>
        <v>101034</v>
      </c>
      <c r="P13" s="146">
        <f>SUM(J13+L13+N13)</f>
        <v>13237</v>
      </c>
      <c r="Q13" s="147">
        <f>P13/G13</f>
        <v>115.10434782608695</v>
      </c>
      <c r="R13" s="148">
        <f t="shared" si="2"/>
        <v>7.6326962302636545</v>
      </c>
      <c r="S13" s="145">
        <v>165384.5</v>
      </c>
      <c r="T13" s="149">
        <f t="shared" si="0"/>
        <v>-0.3890963179741753</v>
      </c>
      <c r="U13" s="145">
        <v>4434457</v>
      </c>
      <c r="V13" s="146">
        <v>538465</v>
      </c>
      <c r="W13" s="161">
        <f t="shared" si="1"/>
        <v>8.235367201210849</v>
      </c>
      <c r="X13" s="45"/>
    </row>
    <row r="14" spans="1:24" s="20" customFormat="1" ht="15" customHeight="1">
      <c r="A14" s="54">
        <v>10</v>
      </c>
      <c r="B14" s="160" t="s">
        <v>85</v>
      </c>
      <c r="C14" s="143">
        <v>39850</v>
      </c>
      <c r="D14" s="142" t="s">
        <v>2</v>
      </c>
      <c r="E14" s="142" t="s">
        <v>43</v>
      </c>
      <c r="F14" s="144">
        <v>26</v>
      </c>
      <c r="G14" s="144">
        <v>24</v>
      </c>
      <c r="H14" s="144">
        <v>3</v>
      </c>
      <c r="I14" s="145">
        <v>7432</v>
      </c>
      <c r="J14" s="146">
        <v>655</v>
      </c>
      <c r="K14" s="145">
        <v>15158</v>
      </c>
      <c r="L14" s="146">
        <v>1349</v>
      </c>
      <c r="M14" s="145">
        <v>16306</v>
      </c>
      <c r="N14" s="146">
        <v>1398</v>
      </c>
      <c r="O14" s="145">
        <f>+M14+K14+I14</f>
        <v>38896</v>
      </c>
      <c r="P14" s="146">
        <f>+N14+L14+J14</f>
        <v>3402</v>
      </c>
      <c r="Q14" s="147">
        <f>+P14/G14</f>
        <v>141.75</v>
      </c>
      <c r="R14" s="148">
        <f t="shared" si="2"/>
        <v>11.433274544385656</v>
      </c>
      <c r="S14" s="145">
        <v>79589</v>
      </c>
      <c r="T14" s="149">
        <f t="shared" si="0"/>
        <v>-0.511289248514242</v>
      </c>
      <c r="U14" s="145">
        <v>336918</v>
      </c>
      <c r="V14" s="146">
        <v>30335</v>
      </c>
      <c r="W14" s="161">
        <f t="shared" si="1"/>
        <v>11.106576561727378</v>
      </c>
      <c r="X14" s="45"/>
    </row>
    <row r="15" spans="1:24" s="20" customFormat="1" ht="15" customHeight="1">
      <c r="A15" s="54">
        <v>11</v>
      </c>
      <c r="B15" s="160" t="s">
        <v>74</v>
      </c>
      <c r="C15" s="143">
        <v>39843</v>
      </c>
      <c r="D15" s="142" t="s">
        <v>29</v>
      </c>
      <c r="E15" s="142" t="s">
        <v>30</v>
      </c>
      <c r="F15" s="144">
        <v>80</v>
      </c>
      <c r="G15" s="144">
        <v>61</v>
      </c>
      <c r="H15" s="144">
        <v>4</v>
      </c>
      <c r="I15" s="145">
        <v>7439</v>
      </c>
      <c r="J15" s="146">
        <v>1026</v>
      </c>
      <c r="K15" s="145">
        <v>14692</v>
      </c>
      <c r="L15" s="146">
        <v>1861</v>
      </c>
      <c r="M15" s="145">
        <v>15306.5</v>
      </c>
      <c r="N15" s="146">
        <v>1878</v>
      </c>
      <c r="O15" s="145">
        <f>I15+K15+M15</f>
        <v>37437.5</v>
      </c>
      <c r="P15" s="146">
        <f>J15+L15+N15</f>
        <v>4765</v>
      </c>
      <c r="Q15" s="147">
        <f>P15/G15</f>
        <v>78.11475409836065</v>
      </c>
      <c r="R15" s="148">
        <f t="shared" si="2"/>
        <v>7.856768100734523</v>
      </c>
      <c r="S15" s="145">
        <v>74435</v>
      </c>
      <c r="T15" s="149">
        <f t="shared" si="0"/>
        <v>-0.49704440115537046</v>
      </c>
      <c r="U15" s="145">
        <v>1267148.5</v>
      </c>
      <c r="V15" s="146">
        <v>132482</v>
      </c>
      <c r="W15" s="161">
        <f t="shared" si="1"/>
        <v>9.564684258993674</v>
      </c>
      <c r="X15" s="45"/>
    </row>
    <row r="16" spans="1:24" s="20" customFormat="1" ht="15" customHeight="1">
      <c r="A16" s="54">
        <v>12</v>
      </c>
      <c r="B16" s="160" t="s">
        <v>57</v>
      </c>
      <c r="C16" s="143">
        <v>39829</v>
      </c>
      <c r="D16" s="142" t="s">
        <v>29</v>
      </c>
      <c r="E16" s="142" t="s">
        <v>20</v>
      </c>
      <c r="F16" s="144">
        <v>80</v>
      </c>
      <c r="G16" s="144">
        <v>35</v>
      </c>
      <c r="H16" s="144">
        <v>6</v>
      </c>
      <c r="I16" s="145">
        <v>5865</v>
      </c>
      <c r="J16" s="146">
        <v>981</v>
      </c>
      <c r="K16" s="145">
        <v>14114.5</v>
      </c>
      <c r="L16" s="146">
        <v>2166</v>
      </c>
      <c r="M16" s="145">
        <v>12696.5</v>
      </c>
      <c r="N16" s="146">
        <v>1940</v>
      </c>
      <c r="O16" s="145">
        <f>I16+K16+M16</f>
        <v>32676</v>
      </c>
      <c r="P16" s="146">
        <f>J16+L16+N16</f>
        <v>5087</v>
      </c>
      <c r="Q16" s="147">
        <f>P16/G16</f>
        <v>145.34285714285716</v>
      </c>
      <c r="R16" s="148">
        <f t="shared" si="2"/>
        <v>6.423432278356596</v>
      </c>
      <c r="S16" s="145">
        <v>30571</v>
      </c>
      <c r="T16" s="149">
        <f t="shared" si="0"/>
        <v>0.06885610545942233</v>
      </c>
      <c r="U16" s="145">
        <v>2103984.5</v>
      </c>
      <c r="V16" s="146">
        <v>236351</v>
      </c>
      <c r="W16" s="161">
        <f t="shared" si="1"/>
        <v>8.90194879649335</v>
      </c>
      <c r="X16" s="45"/>
    </row>
    <row r="17" spans="1:24" s="20" customFormat="1" ht="15" customHeight="1">
      <c r="A17" s="54">
        <v>13</v>
      </c>
      <c r="B17" s="160" t="s">
        <v>66</v>
      </c>
      <c r="C17" s="143">
        <v>39836</v>
      </c>
      <c r="D17" s="142" t="s">
        <v>2</v>
      </c>
      <c r="E17" s="142" t="s">
        <v>53</v>
      </c>
      <c r="F17" s="144">
        <v>108</v>
      </c>
      <c r="G17" s="144">
        <v>36</v>
      </c>
      <c r="H17" s="144">
        <v>5</v>
      </c>
      <c r="I17" s="145">
        <v>2449</v>
      </c>
      <c r="J17" s="146">
        <v>444</v>
      </c>
      <c r="K17" s="145">
        <v>5710</v>
      </c>
      <c r="L17" s="146">
        <v>809</v>
      </c>
      <c r="M17" s="145">
        <v>7351</v>
      </c>
      <c r="N17" s="146">
        <v>983</v>
      </c>
      <c r="O17" s="145">
        <f>+M17+K17+I17</f>
        <v>15510</v>
      </c>
      <c r="P17" s="146">
        <f>+N17+L17+J17</f>
        <v>2236</v>
      </c>
      <c r="Q17" s="147">
        <f>+P17/G17</f>
        <v>62.111111111111114</v>
      </c>
      <c r="R17" s="148">
        <f t="shared" si="2"/>
        <v>6.93649373881932</v>
      </c>
      <c r="S17" s="145">
        <v>48152</v>
      </c>
      <c r="T17" s="149">
        <f t="shared" si="0"/>
        <v>-0.6778949991692972</v>
      </c>
      <c r="U17" s="145">
        <v>2242086</v>
      </c>
      <c r="V17" s="146">
        <v>263406</v>
      </c>
      <c r="W17" s="161">
        <f t="shared" si="1"/>
        <v>8.511901779002756</v>
      </c>
      <c r="X17" s="45"/>
    </row>
    <row r="18" spans="1:24" s="20" customFormat="1" ht="15" customHeight="1">
      <c r="A18" s="54">
        <v>14</v>
      </c>
      <c r="B18" s="160" t="s">
        <v>55</v>
      </c>
      <c r="C18" s="143">
        <v>39829</v>
      </c>
      <c r="D18" s="142" t="s">
        <v>35</v>
      </c>
      <c r="E18" s="142" t="s">
        <v>65</v>
      </c>
      <c r="F18" s="144">
        <v>169</v>
      </c>
      <c r="G18" s="144">
        <v>27</v>
      </c>
      <c r="H18" s="144">
        <v>6</v>
      </c>
      <c r="I18" s="145">
        <v>2333</v>
      </c>
      <c r="J18" s="146">
        <v>488</v>
      </c>
      <c r="K18" s="145">
        <v>5727.5</v>
      </c>
      <c r="L18" s="146">
        <v>1110</v>
      </c>
      <c r="M18" s="145">
        <v>6218</v>
      </c>
      <c r="N18" s="146">
        <v>1138</v>
      </c>
      <c r="O18" s="145">
        <f aca="true" t="shared" si="3" ref="O18:P22">I18+K18+M18</f>
        <v>14278.5</v>
      </c>
      <c r="P18" s="146">
        <f t="shared" si="3"/>
        <v>2736</v>
      </c>
      <c r="Q18" s="147">
        <f>IF(O18&lt;&gt;0,P18/G18,"")</f>
        <v>101.33333333333333</v>
      </c>
      <c r="R18" s="148">
        <f>IF(O18&lt;&gt;0,O18/P18,"")</f>
        <v>5.21875</v>
      </c>
      <c r="S18" s="145">
        <v>35767.5</v>
      </c>
      <c r="T18" s="149">
        <f t="shared" si="0"/>
        <v>-0.600796812749004</v>
      </c>
      <c r="U18" s="145">
        <v>3691474</v>
      </c>
      <c r="V18" s="146">
        <v>502593</v>
      </c>
      <c r="W18" s="161">
        <f t="shared" si="1"/>
        <v>7.344857568648987</v>
      </c>
      <c r="X18" s="45"/>
    </row>
    <row r="19" spans="1:24" s="20" customFormat="1" ht="15" customHeight="1">
      <c r="A19" s="54">
        <v>15</v>
      </c>
      <c r="B19" s="160" t="s">
        <v>71</v>
      </c>
      <c r="C19" s="143">
        <v>39836</v>
      </c>
      <c r="D19" s="142" t="s">
        <v>29</v>
      </c>
      <c r="E19" s="142" t="s">
        <v>96</v>
      </c>
      <c r="F19" s="144">
        <v>13</v>
      </c>
      <c r="G19" s="144">
        <v>10</v>
      </c>
      <c r="H19" s="144">
        <v>5</v>
      </c>
      <c r="I19" s="145">
        <v>2531.5</v>
      </c>
      <c r="J19" s="146">
        <v>286</v>
      </c>
      <c r="K19" s="145">
        <v>5022</v>
      </c>
      <c r="L19" s="146">
        <v>578</v>
      </c>
      <c r="M19" s="145">
        <v>6138</v>
      </c>
      <c r="N19" s="146">
        <v>660</v>
      </c>
      <c r="O19" s="145">
        <f t="shared" si="3"/>
        <v>13691.5</v>
      </c>
      <c r="P19" s="146">
        <f t="shared" si="3"/>
        <v>1524</v>
      </c>
      <c r="Q19" s="147">
        <f>P19/G19</f>
        <v>152.4</v>
      </c>
      <c r="R19" s="148">
        <f>+O19/P19</f>
        <v>8.983923884514436</v>
      </c>
      <c r="S19" s="145">
        <v>4509</v>
      </c>
      <c r="T19" s="149">
        <f t="shared" si="0"/>
        <v>2.036482590374806</v>
      </c>
      <c r="U19" s="145">
        <v>122122</v>
      </c>
      <c r="V19" s="146">
        <v>13325</v>
      </c>
      <c r="W19" s="161">
        <f t="shared" si="1"/>
        <v>9.164878048780487</v>
      </c>
      <c r="X19" s="45"/>
    </row>
    <row r="20" spans="1:24" s="20" customFormat="1" ht="15" customHeight="1">
      <c r="A20" s="54">
        <v>16</v>
      </c>
      <c r="B20" s="160" t="s">
        <v>59</v>
      </c>
      <c r="C20" s="143">
        <v>39829</v>
      </c>
      <c r="D20" s="142" t="s">
        <v>29</v>
      </c>
      <c r="E20" s="142" t="s">
        <v>60</v>
      </c>
      <c r="F20" s="144">
        <v>65</v>
      </c>
      <c r="G20" s="144">
        <v>39</v>
      </c>
      <c r="H20" s="144">
        <v>6</v>
      </c>
      <c r="I20" s="145">
        <v>1374.5</v>
      </c>
      <c r="J20" s="146">
        <v>484</v>
      </c>
      <c r="K20" s="145">
        <v>4767</v>
      </c>
      <c r="L20" s="146">
        <v>734</v>
      </c>
      <c r="M20" s="145">
        <v>6218</v>
      </c>
      <c r="N20" s="146">
        <v>918</v>
      </c>
      <c r="O20" s="145">
        <f t="shared" si="3"/>
        <v>12359.5</v>
      </c>
      <c r="P20" s="146">
        <f t="shared" si="3"/>
        <v>2136</v>
      </c>
      <c r="Q20" s="147">
        <f>P20/G20</f>
        <v>54.76923076923077</v>
      </c>
      <c r="R20" s="148">
        <f>+O20/P20</f>
        <v>5.78628277153558</v>
      </c>
      <c r="S20" s="145">
        <v>10747</v>
      </c>
      <c r="T20" s="149">
        <f t="shared" si="0"/>
        <v>0.15004187215036754</v>
      </c>
      <c r="U20" s="145">
        <v>723250.5</v>
      </c>
      <c r="V20" s="146">
        <v>89550</v>
      </c>
      <c r="W20" s="161">
        <f t="shared" si="1"/>
        <v>8.076499162479061</v>
      </c>
      <c r="X20" s="45"/>
    </row>
    <row r="21" spans="1:24" s="20" customFormat="1" ht="15" customHeight="1">
      <c r="A21" s="54">
        <v>17</v>
      </c>
      <c r="B21" s="160" t="s">
        <v>50</v>
      </c>
      <c r="C21" s="143">
        <v>39822</v>
      </c>
      <c r="D21" s="142" t="s">
        <v>29</v>
      </c>
      <c r="E21" s="142" t="s">
        <v>51</v>
      </c>
      <c r="F21" s="144">
        <v>37</v>
      </c>
      <c r="G21" s="144">
        <v>21</v>
      </c>
      <c r="H21" s="144">
        <v>7</v>
      </c>
      <c r="I21" s="145">
        <v>2173</v>
      </c>
      <c r="J21" s="146">
        <v>334</v>
      </c>
      <c r="K21" s="145">
        <v>4575</v>
      </c>
      <c r="L21" s="146">
        <v>647</v>
      </c>
      <c r="M21" s="145">
        <v>5491</v>
      </c>
      <c r="N21" s="146">
        <v>758</v>
      </c>
      <c r="O21" s="145">
        <f t="shared" si="3"/>
        <v>12239</v>
      </c>
      <c r="P21" s="146">
        <f t="shared" si="3"/>
        <v>1739</v>
      </c>
      <c r="Q21" s="147">
        <f>P21/G21</f>
        <v>82.80952380952381</v>
      </c>
      <c r="R21" s="148">
        <f>+O21/P21</f>
        <v>7.037952846463485</v>
      </c>
      <c r="S21" s="145">
        <v>8451</v>
      </c>
      <c r="T21" s="149">
        <f t="shared" si="0"/>
        <v>0.4482309785824163</v>
      </c>
      <c r="U21" s="145">
        <v>1390360</v>
      </c>
      <c r="V21" s="146">
        <v>130792</v>
      </c>
      <c r="W21" s="161">
        <f t="shared" si="1"/>
        <v>10.630313780659367</v>
      </c>
      <c r="X21" s="45"/>
    </row>
    <row r="22" spans="1:24" s="20" customFormat="1" ht="15" customHeight="1">
      <c r="A22" s="54">
        <v>18</v>
      </c>
      <c r="B22" s="160" t="s">
        <v>48</v>
      </c>
      <c r="C22" s="143">
        <v>39822</v>
      </c>
      <c r="D22" s="142" t="s">
        <v>35</v>
      </c>
      <c r="E22" s="142" t="s">
        <v>49</v>
      </c>
      <c r="F22" s="144">
        <v>175</v>
      </c>
      <c r="G22" s="144">
        <v>13</v>
      </c>
      <c r="H22" s="144">
        <v>7</v>
      </c>
      <c r="I22" s="145">
        <v>2066.5</v>
      </c>
      <c r="J22" s="146">
        <v>418</v>
      </c>
      <c r="K22" s="145">
        <v>4825.5</v>
      </c>
      <c r="L22" s="146">
        <v>996</v>
      </c>
      <c r="M22" s="145">
        <v>5157</v>
      </c>
      <c r="N22" s="146">
        <v>1021</v>
      </c>
      <c r="O22" s="145">
        <f t="shared" si="3"/>
        <v>12049</v>
      </c>
      <c r="P22" s="146">
        <f t="shared" si="3"/>
        <v>2435</v>
      </c>
      <c r="Q22" s="147">
        <f>IF(O22&lt;&gt;0,P22/G22,"")</f>
        <v>187.30769230769232</v>
      </c>
      <c r="R22" s="148">
        <f>IF(O22&lt;&gt;0,O22/P22,"")</f>
        <v>4.948254620123203</v>
      </c>
      <c r="S22" s="145">
        <v>11875.5</v>
      </c>
      <c r="T22" s="149">
        <f t="shared" si="0"/>
        <v>0.0146099111616353</v>
      </c>
      <c r="U22" s="145">
        <v>3454465</v>
      </c>
      <c r="V22" s="146">
        <v>468251</v>
      </c>
      <c r="W22" s="161">
        <f t="shared" si="1"/>
        <v>7.377378798977471</v>
      </c>
      <c r="X22" s="45"/>
    </row>
    <row r="23" spans="1:24" s="20" customFormat="1" ht="15" customHeight="1">
      <c r="A23" s="54">
        <v>19</v>
      </c>
      <c r="B23" s="160" t="s">
        <v>78</v>
      </c>
      <c r="C23" s="143">
        <v>39843</v>
      </c>
      <c r="D23" s="142" t="s">
        <v>27</v>
      </c>
      <c r="E23" s="142" t="s">
        <v>20</v>
      </c>
      <c r="F23" s="144">
        <v>39</v>
      </c>
      <c r="G23" s="144">
        <v>19</v>
      </c>
      <c r="H23" s="144">
        <v>4</v>
      </c>
      <c r="I23" s="145">
        <v>2407</v>
      </c>
      <c r="J23" s="146">
        <v>357</v>
      </c>
      <c r="K23" s="145">
        <v>4663</v>
      </c>
      <c r="L23" s="146">
        <v>645</v>
      </c>
      <c r="M23" s="145">
        <v>4559</v>
      </c>
      <c r="N23" s="146">
        <v>623</v>
      </c>
      <c r="O23" s="145">
        <f>+I23+K23+M23</f>
        <v>11629</v>
      </c>
      <c r="P23" s="146">
        <f>+J23+L23+N23</f>
        <v>1625</v>
      </c>
      <c r="Q23" s="147">
        <f>IF(O23&lt;&gt;0,P23/G23,"")</f>
        <v>85.52631578947368</v>
      </c>
      <c r="R23" s="148">
        <f>IF(O23&lt;&gt;0,O23/P23,"")</f>
        <v>7.156307692307692</v>
      </c>
      <c r="S23" s="145">
        <v>6658</v>
      </c>
      <c r="T23" s="149">
        <f t="shared" si="0"/>
        <v>0.7466206067888255</v>
      </c>
      <c r="U23" s="145">
        <v>304508</v>
      </c>
      <c r="V23" s="146">
        <v>29569</v>
      </c>
      <c r="W23" s="161">
        <f t="shared" si="1"/>
        <v>10.298217728025973</v>
      </c>
      <c r="X23" s="45"/>
    </row>
    <row r="24" spans="1:24" s="20" customFormat="1" ht="15" customHeight="1">
      <c r="A24" s="54">
        <v>20</v>
      </c>
      <c r="B24" s="160" t="s">
        <v>39</v>
      </c>
      <c r="C24" s="143">
        <v>39801</v>
      </c>
      <c r="D24" s="142" t="s">
        <v>29</v>
      </c>
      <c r="E24" s="142" t="s">
        <v>40</v>
      </c>
      <c r="F24" s="144">
        <v>42</v>
      </c>
      <c r="G24" s="144">
        <v>12</v>
      </c>
      <c r="H24" s="144">
        <v>10</v>
      </c>
      <c r="I24" s="145">
        <v>2115</v>
      </c>
      <c r="J24" s="146">
        <v>339</v>
      </c>
      <c r="K24" s="145">
        <v>3705.5</v>
      </c>
      <c r="L24" s="146">
        <v>591</v>
      </c>
      <c r="M24" s="145">
        <v>4870.5</v>
      </c>
      <c r="N24" s="146">
        <v>770</v>
      </c>
      <c r="O24" s="145">
        <f>I24+K24+M24</f>
        <v>10691</v>
      </c>
      <c r="P24" s="146">
        <f>J24+L24+N24</f>
        <v>1700</v>
      </c>
      <c r="Q24" s="147">
        <f>P24/G24</f>
        <v>141.66666666666666</v>
      </c>
      <c r="R24" s="148">
        <f>+O24/P24</f>
        <v>6.288823529411765</v>
      </c>
      <c r="S24" s="145">
        <v>10255</v>
      </c>
      <c r="T24" s="149">
        <f t="shared" si="0"/>
        <v>0.04251584592881521</v>
      </c>
      <c r="U24" s="145">
        <v>1011474</v>
      </c>
      <c r="V24" s="146">
        <v>131472</v>
      </c>
      <c r="W24" s="161">
        <f t="shared" si="1"/>
        <v>7.693455640744797</v>
      </c>
      <c r="X24" s="45"/>
    </row>
    <row r="25" spans="1:24" s="20" customFormat="1" ht="15" customHeight="1">
      <c r="A25" s="54">
        <v>21</v>
      </c>
      <c r="B25" s="160" t="s">
        <v>56</v>
      </c>
      <c r="C25" s="143">
        <v>39829</v>
      </c>
      <c r="D25" s="142" t="s">
        <v>27</v>
      </c>
      <c r="E25" s="142" t="s">
        <v>28</v>
      </c>
      <c r="F25" s="144">
        <v>91</v>
      </c>
      <c r="G25" s="144">
        <v>18</v>
      </c>
      <c r="H25" s="144">
        <v>6</v>
      </c>
      <c r="I25" s="145">
        <v>1521</v>
      </c>
      <c r="J25" s="146">
        <v>276</v>
      </c>
      <c r="K25" s="145">
        <v>3788</v>
      </c>
      <c r="L25" s="146">
        <v>689</v>
      </c>
      <c r="M25" s="145">
        <v>3380</v>
      </c>
      <c r="N25" s="146">
        <v>595</v>
      </c>
      <c r="O25" s="145">
        <f>+I25+K25+M25</f>
        <v>8689</v>
      </c>
      <c r="P25" s="146">
        <f>+J25+L25+N25</f>
        <v>1560</v>
      </c>
      <c r="Q25" s="147">
        <f>IF(O25&lt;&gt;0,P25/G25,"")</f>
        <v>86.66666666666667</v>
      </c>
      <c r="R25" s="148">
        <f>IF(O25&lt;&gt;0,O25/P25,"")</f>
        <v>5.569871794871795</v>
      </c>
      <c r="S25" s="145">
        <v>7384</v>
      </c>
      <c r="T25" s="149">
        <f t="shared" si="0"/>
        <v>0.17673347778981582</v>
      </c>
      <c r="U25" s="145">
        <v>2967470</v>
      </c>
      <c r="V25" s="146">
        <v>320085</v>
      </c>
      <c r="W25" s="161">
        <f t="shared" si="1"/>
        <v>9.270881172188638</v>
      </c>
      <c r="X25" s="45"/>
    </row>
    <row r="26" spans="1:24" s="20" customFormat="1" ht="15" customHeight="1">
      <c r="A26" s="54">
        <v>22</v>
      </c>
      <c r="B26" s="160" t="s">
        <v>76</v>
      </c>
      <c r="C26" s="143">
        <v>39843</v>
      </c>
      <c r="D26" s="142" t="s">
        <v>35</v>
      </c>
      <c r="E26" s="142" t="s">
        <v>77</v>
      </c>
      <c r="F26" s="144">
        <v>92</v>
      </c>
      <c r="G26" s="144">
        <v>22</v>
      </c>
      <c r="H26" s="144">
        <v>4</v>
      </c>
      <c r="I26" s="145">
        <v>1521</v>
      </c>
      <c r="J26" s="146">
        <v>267</v>
      </c>
      <c r="K26" s="145">
        <v>3529.5</v>
      </c>
      <c r="L26" s="146">
        <v>618</v>
      </c>
      <c r="M26" s="145">
        <v>3168.5</v>
      </c>
      <c r="N26" s="146">
        <v>564</v>
      </c>
      <c r="O26" s="145">
        <f>I26+K26+M26</f>
        <v>8219</v>
      </c>
      <c r="P26" s="146">
        <f>J26+L26+N26</f>
        <v>1449</v>
      </c>
      <c r="Q26" s="147">
        <f>IF(O26&lt;&gt;0,P26/G26,"")</f>
        <v>65.86363636363636</v>
      </c>
      <c r="R26" s="148">
        <f>IF(O26&lt;&gt;0,O26/P26,"")</f>
        <v>5.672187715665976</v>
      </c>
      <c r="S26" s="145">
        <v>16466.5</v>
      </c>
      <c r="T26" s="149">
        <f t="shared" si="0"/>
        <v>-0.5008653933744268</v>
      </c>
      <c r="U26" s="145">
        <v>620003</v>
      </c>
      <c r="V26" s="146">
        <v>71719</v>
      </c>
      <c r="W26" s="161">
        <f t="shared" si="1"/>
        <v>8.64489186965797</v>
      </c>
      <c r="X26" s="45"/>
    </row>
    <row r="27" spans="1:24" s="20" customFormat="1" ht="15" customHeight="1">
      <c r="A27" s="54">
        <v>23</v>
      </c>
      <c r="B27" s="160" t="s">
        <v>67</v>
      </c>
      <c r="C27" s="143">
        <v>39836</v>
      </c>
      <c r="D27" s="142" t="s">
        <v>35</v>
      </c>
      <c r="E27" s="142" t="s">
        <v>68</v>
      </c>
      <c r="F27" s="144">
        <v>86</v>
      </c>
      <c r="G27" s="144">
        <v>19</v>
      </c>
      <c r="H27" s="144">
        <v>5</v>
      </c>
      <c r="I27" s="145">
        <v>1168.5</v>
      </c>
      <c r="J27" s="146">
        <v>280</v>
      </c>
      <c r="K27" s="145">
        <v>2815</v>
      </c>
      <c r="L27" s="146">
        <v>567</v>
      </c>
      <c r="M27" s="145">
        <v>3056</v>
      </c>
      <c r="N27" s="146">
        <v>571</v>
      </c>
      <c r="O27" s="145">
        <f>I27+K27+M27</f>
        <v>7039.5</v>
      </c>
      <c r="P27" s="146">
        <f>J27+L27+N27</f>
        <v>1418</v>
      </c>
      <c r="Q27" s="147">
        <f>IF(O27&lt;&gt;0,P27/G27,"")</f>
        <v>74.63157894736842</v>
      </c>
      <c r="R27" s="148">
        <f>IF(O27&lt;&gt;0,O27/P27,"")</f>
        <v>4.9643864598025385</v>
      </c>
      <c r="S27" s="145">
        <v>13552.5</v>
      </c>
      <c r="T27" s="149">
        <f t="shared" si="0"/>
        <v>-0.4805755395683453</v>
      </c>
      <c r="U27" s="145">
        <v>1374382</v>
      </c>
      <c r="V27" s="146">
        <v>153263</v>
      </c>
      <c r="W27" s="161">
        <f t="shared" si="1"/>
        <v>8.967474210996784</v>
      </c>
      <c r="X27" s="45"/>
    </row>
    <row r="28" spans="1:24" s="20" customFormat="1" ht="15" customHeight="1">
      <c r="A28" s="54">
        <v>24</v>
      </c>
      <c r="B28" s="160" t="s">
        <v>75</v>
      </c>
      <c r="C28" s="143">
        <v>39843</v>
      </c>
      <c r="D28" s="142" t="s">
        <v>2</v>
      </c>
      <c r="E28" s="142" t="s">
        <v>53</v>
      </c>
      <c r="F28" s="144">
        <v>53</v>
      </c>
      <c r="G28" s="144">
        <v>9</v>
      </c>
      <c r="H28" s="144">
        <v>4</v>
      </c>
      <c r="I28" s="145">
        <v>985</v>
      </c>
      <c r="J28" s="146">
        <v>134</v>
      </c>
      <c r="K28" s="145">
        <v>2110</v>
      </c>
      <c r="L28" s="146">
        <v>288</v>
      </c>
      <c r="M28" s="145">
        <v>2059</v>
      </c>
      <c r="N28" s="146">
        <v>274</v>
      </c>
      <c r="O28" s="145">
        <f>+M28+K28+I28</f>
        <v>5154</v>
      </c>
      <c r="P28" s="146">
        <f>+N28+L28+J28</f>
        <v>696</v>
      </c>
      <c r="Q28" s="147">
        <f>+P28/G28</f>
        <v>77.33333333333333</v>
      </c>
      <c r="R28" s="148">
        <f>+O28/P28</f>
        <v>7.405172413793103</v>
      </c>
      <c r="S28" s="145">
        <v>46483</v>
      </c>
      <c r="T28" s="149">
        <f t="shared" si="0"/>
        <v>-0.8891207538239787</v>
      </c>
      <c r="U28" s="145">
        <v>787802</v>
      </c>
      <c r="V28" s="146">
        <v>77433</v>
      </c>
      <c r="W28" s="161">
        <f t="shared" si="1"/>
        <v>10.173982668887941</v>
      </c>
      <c r="X28" s="45"/>
    </row>
    <row r="29" spans="1:24" s="20" customFormat="1" ht="15" customHeight="1">
      <c r="A29" s="54">
        <v>25</v>
      </c>
      <c r="B29" s="160" t="s">
        <v>52</v>
      </c>
      <c r="C29" s="143">
        <v>39822</v>
      </c>
      <c r="D29" s="142" t="s">
        <v>2</v>
      </c>
      <c r="E29" s="142" t="s">
        <v>53</v>
      </c>
      <c r="F29" s="144">
        <v>55</v>
      </c>
      <c r="G29" s="144">
        <v>6</v>
      </c>
      <c r="H29" s="144">
        <v>7</v>
      </c>
      <c r="I29" s="145">
        <v>942</v>
      </c>
      <c r="J29" s="146">
        <v>132</v>
      </c>
      <c r="K29" s="145">
        <v>1752</v>
      </c>
      <c r="L29" s="146">
        <v>258</v>
      </c>
      <c r="M29" s="145">
        <v>1985</v>
      </c>
      <c r="N29" s="146">
        <v>267</v>
      </c>
      <c r="O29" s="145">
        <f>+M29+K29+I29</f>
        <v>4679</v>
      </c>
      <c r="P29" s="146">
        <f>+N29+L29+J29</f>
        <v>657</v>
      </c>
      <c r="Q29" s="147">
        <f>+P29/G29</f>
        <v>109.5</v>
      </c>
      <c r="R29" s="148">
        <f>+O29/P29</f>
        <v>7.121765601217656</v>
      </c>
      <c r="S29" s="145">
        <v>3049</v>
      </c>
      <c r="T29" s="149">
        <f t="shared" si="0"/>
        <v>0.5346015086913742</v>
      </c>
      <c r="U29" s="145">
        <v>1224694</v>
      </c>
      <c r="V29" s="146">
        <v>137770</v>
      </c>
      <c r="W29" s="161">
        <f t="shared" si="1"/>
        <v>8.889409886041953</v>
      </c>
      <c r="X29" s="45"/>
    </row>
    <row r="30" spans="1:24" s="20" customFormat="1" ht="15" customHeight="1">
      <c r="A30" s="54">
        <v>26</v>
      </c>
      <c r="B30" s="160" t="s">
        <v>97</v>
      </c>
      <c r="C30" s="143" t="s">
        <v>98</v>
      </c>
      <c r="D30" s="142" t="s">
        <v>27</v>
      </c>
      <c r="E30" s="142" t="s">
        <v>99</v>
      </c>
      <c r="F30" s="144">
        <v>1</v>
      </c>
      <c r="G30" s="144">
        <v>1</v>
      </c>
      <c r="H30" s="144" t="s">
        <v>100</v>
      </c>
      <c r="I30" s="145">
        <v>3860</v>
      </c>
      <c r="J30" s="146">
        <v>772</v>
      </c>
      <c r="K30" s="145">
        <v>0</v>
      </c>
      <c r="L30" s="146">
        <v>0</v>
      </c>
      <c r="M30" s="145">
        <v>0</v>
      </c>
      <c r="N30" s="146">
        <v>0</v>
      </c>
      <c r="O30" s="145">
        <f>+I30+K30+M30</f>
        <v>3860</v>
      </c>
      <c r="P30" s="146">
        <f>+J30+L30+N30</f>
        <v>772</v>
      </c>
      <c r="Q30" s="147">
        <f>IF(O30&lt;&gt;0,P30/G30,"")</f>
        <v>772</v>
      </c>
      <c r="R30" s="148">
        <f>IF(O30&lt;&gt;0,O30/P30,"")</f>
        <v>5</v>
      </c>
      <c r="S30" s="145">
        <v>3860</v>
      </c>
      <c r="T30" s="149">
        <f t="shared" si="0"/>
        <v>0</v>
      </c>
      <c r="U30" s="145">
        <v>7720</v>
      </c>
      <c r="V30" s="146">
        <v>1544</v>
      </c>
      <c r="W30" s="161">
        <f t="shared" si="1"/>
        <v>5</v>
      </c>
      <c r="X30" s="45"/>
    </row>
    <row r="31" spans="1:24" s="20" customFormat="1" ht="15" customHeight="1">
      <c r="A31" s="54">
        <v>27</v>
      </c>
      <c r="B31" s="160" t="s">
        <v>112</v>
      </c>
      <c r="C31" s="143">
        <v>39864</v>
      </c>
      <c r="D31" s="142" t="s">
        <v>29</v>
      </c>
      <c r="E31" s="142" t="s">
        <v>113</v>
      </c>
      <c r="F31" s="144">
        <v>4</v>
      </c>
      <c r="G31" s="144">
        <v>4</v>
      </c>
      <c r="H31" s="144">
        <v>1</v>
      </c>
      <c r="I31" s="145">
        <v>508</v>
      </c>
      <c r="J31" s="146">
        <v>62</v>
      </c>
      <c r="K31" s="145">
        <v>1304</v>
      </c>
      <c r="L31" s="146">
        <v>137</v>
      </c>
      <c r="M31" s="145">
        <v>1934</v>
      </c>
      <c r="N31" s="146">
        <v>205</v>
      </c>
      <c r="O31" s="145">
        <f>I31+K31+M31</f>
        <v>3746</v>
      </c>
      <c r="P31" s="146">
        <f>J31+L31+N31</f>
        <v>404</v>
      </c>
      <c r="Q31" s="147">
        <f>P31/G31</f>
        <v>101</v>
      </c>
      <c r="R31" s="148">
        <f>+O31/P31</f>
        <v>9.272277227722773</v>
      </c>
      <c r="S31" s="145"/>
      <c r="T31" s="149">
        <f t="shared" si="0"/>
      </c>
      <c r="U31" s="145">
        <v>3746</v>
      </c>
      <c r="V31" s="146">
        <v>404</v>
      </c>
      <c r="W31" s="161">
        <f t="shared" si="1"/>
        <v>9.272277227722773</v>
      </c>
      <c r="X31" s="45"/>
    </row>
    <row r="32" spans="1:24" s="20" customFormat="1" ht="15" customHeight="1">
      <c r="A32" s="54">
        <v>28</v>
      </c>
      <c r="B32" s="160" t="s">
        <v>101</v>
      </c>
      <c r="C32" s="143" t="s">
        <v>98</v>
      </c>
      <c r="D32" s="142" t="s">
        <v>27</v>
      </c>
      <c r="E32" s="142" t="s">
        <v>99</v>
      </c>
      <c r="F32" s="144">
        <v>1</v>
      </c>
      <c r="G32" s="144">
        <v>2</v>
      </c>
      <c r="H32" s="144" t="s">
        <v>100</v>
      </c>
      <c r="I32" s="145">
        <v>1785</v>
      </c>
      <c r="J32" s="146">
        <v>357</v>
      </c>
      <c r="K32" s="145">
        <v>0</v>
      </c>
      <c r="L32" s="146">
        <v>0</v>
      </c>
      <c r="M32" s="145">
        <v>1785</v>
      </c>
      <c r="N32" s="146">
        <v>357</v>
      </c>
      <c r="O32" s="145">
        <f>+I32+K32+M32</f>
        <v>3570</v>
      </c>
      <c r="P32" s="146">
        <f>+J32+L32+N32</f>
        <v>714</v>
      </c>
      <c r="Q32" s="147">
        <f>IF(O32&lt;&gt;0,P32/G32,"")</f>
        <v>357</v>
      </c>
      <c r="R32" s="148">
        <f>IF(O32&lt;&gt;0,O32/P32,"")</f>
        <v>5</v>
      </c>
      <c r="S32" s="145">
        <v>3570</v>
      </c>
      <c r="T32" s="149">
        <f t="shared" si="0"/>
        <v>0</v>
      </c>
      <c r="U32" s="145">
        <v>7140</v>
      </c>
      <c r="V32" s="146">
        <v>1428</v>
      </c>
      <c r="W32" s="161">
        <f t="shared" si="1"/>
        <v>5</v>
      </c>
      <c r="X32" s="45"/>
    </row>
    <row r="33" spans="1:24" s="20" customFormat="1" ht="15" customHeight="1">
      <c r="A33" s="54">
        <v>29</v>
      </c>
      <c r="B33" s="160" t="s">
        <v>32</v>
      </c>
      <c r="C33" s="143">
        <v>39766</v>
      </c>
      <c r="D33" s="142" t="s">
        <v>62</v>
      </c>
      <c r="E33" s="142" t="s">
        <v>33</v>
      </c>
      <c r="F33" s="144">
        <v>24</v>
      </c>
      <c r="G33" s="144">
        <v>3</v>
      </c>
      <c r="H33" s="144">
        <v>15</v>
      </c>
      <c r="I33" s="145">
        <v>589.5</v>
      </c>
      <c r="J33" s="146">
        <v>87</v>
      </c>
      <c r="K33" s="145">
        <v>1215</v>
      </c>
      <c r="L33" s="146">
        <v>173</v>
      </c>
      <c r="M33" s="145">
        <v>1343</v>
      </c>
      <c r="N33" s="146">
        <v>191</v>
      </c>
      <c r="O33" s="145">
        <f>SUM(I33+K33+M33)</f>
        <v>3147.5</v>
      </c>
      <c r="P33" s="146">
        <f>SUM(J33+L33+N33)</f>
        <v>451</v>
      </c>
      <c r="Q33" s="147">
        <f>P33/G33</f>
        <v>150.33333333333334</v>
      </c>
      <c r="R33" s="148">
        <f>+O33/P33</f>
        <v>6.978935698447893</v>
      </c>
      <c r="S33" s="145">
        <v>693</v>
      </c>
      <c r="T33" s="149">
        <f t="shared" si="0"/>
        <v>3.541847041847042</v>
      </c>
      <c r="U33" s="145">
        <v>274927.5</v>
      </c>
      <c r="V33" s="146">
        <v>52764</v>
      </c>
      <c r="W33" s="161">
        <f t="shared" si="1"/>
        <v>5.21051284967023</v>
      </c>
      <c r="X33" s="45"/>
    </row>
    <row r="34" spans="1:24" s="20" customFormat="1" ht="15" customHeight="1">
      <c r="A34" s="54">
        <v>30</v>
      </c>
      <c r="B34" s="160" t="s">
        <v>79</v>
      </c>
      <c r="C34" s="143">
        <v>39843</v>
      </c>
      <c r="D34" s="142" t="s">
        <v>62</v>
      </c>
      <c r="E34" s="142" t="s">
        <v>114</v>
      </c>
      <c r="F34" s="144">
        <v>50</v>
      </c>
      <c r="G34" s="144">
        <v>7</v>
      </c>
      <c r="H34" s="144">
        <v>4</v>
      </c>
      <c r="I34" s="145">
        <v>502</v>
      </c>
      <c r="J34" s="146">
        <v>81</v>
      </c>
      <c r="K34" s="145">
        <v>1295</v>
      </c>
      <c r="L34" s="146">
        <v>200</v>
      </c>
      <c r="M34" s="145">
        <v>1058.5</v>
      </c>
      <c r="N34" s="146">
        <v>160</v>
      </c>
      <c r="O34" s="145">
        <f>SUM(I34+K34+M34)</f>
        <v>2855.5</v>
      </c>
      <c r="P34" s="146">
        <f>SUM(J34+L34+N34)</f>
        <v>441</v>
      </c>
      <c r="Q34" s="147">
        <f>P34/G34</f>
        <v>63</v>
      </c>
      <c r="R34" s="148">
        <f>+O34/P34</f>
        <v>6.475056689342404</v>
      </c>
      <c r="S34" s="145">
        <v>7901</v>
      </c>
      <c r="T34" s="149">
        <f t="shared" si="0"/>
        <v>-0.6385900518921656</v>
      </c>
      <c r="U34" s="145">
        <v>228656.5</v>
      </c>
      <c r="V34" s="146">
        <v>27601</v>
      </c>
      <c r="W34" s="161">
        <f t="shared" si="1"/>
        <v>8.284355639288432</v>
      </c>
      <c r="X34" s="45"/>
    </row>
    <row r="35" spans="1:24" s="20" customFormat="1" ht="15" customHeight="1">
      <c r="A35" s="54">
        <v>31</v>
      </c>
      <c r="B35" s="160" t="s">
        <v>58</v>
      </c>
      <c r="C35" s="143">
        <v>39829</v>
      </c>
      <c r="D35" s="142" t="s">
        <v>2</v>
      </c>
      <c r="E35" s="142" t="s">
        <v>69</v>
      </c>
      <c r="F35" s="144">
        <v>177</v>
      </c>
      <c r="G35" s="144">
        <v>9</v>
      </c>
      <c r="H35" s="144">
        <v>6</v>
      </c>
      <c r="I35" s="145">
        <v>589</v>
      </c>
      <c r="J35" s="146">
        <v>123</v>
      </c>
      <c r="K35" s="145">
        <v>1160</v>
      </c>
      <c r="L35" s="146">
        <v>239</v>
      </c>
      <c r="M35" s="145">
        <v>1037</v>
      </c>
      <c r="N35" s="146">
        <v>208</v>
      </c>
      <c r="O35" s="145">
        <f>+M35+K35+I35</f>
        <v>2786</v>
      </c>
      <c r="P35" s="146">
        <f>+N35+L35+J35</f>
        <v>570</v>
      </c>
      <c r="Q35" s="147">
        <f>+P35/G35</f>
        <v>63.333333333333336</v>
      </c>
      <c r="R35" s="148">
        <f>+O35/P35</f>
        <v>4.887719298245614</v>
      </c>
      <c r="S35" s="145">
        <v>3985</v>
      </c>
      <c r="T35" s="149">
        <f t="shared" si="0"/>
        <v>-0.30087829360100377</v>
      </c>
      <c r="U35" s="145">
        <v>1811330</v>
      </c>
      <c r="V35" s="146">
        <v>246964</v>
      </c>
      <c r="W35" s="161">
        <f t="shared" si="1"/>
        <v>7.334388817803404</v>
      </c>
      <c r="X35" s="45"/>
    </row>
    <row r="36" spans="1:24" s="20" customFormat="1" ht="15" customHeight="1">
      <c r="A36" s="54">
        <v>32</v>
      </c>
      <c r="B36" s="160" t="s">
        <v>47</v>
      </c>
      <c r="C36" s="143">
        <v>39815</v>
      </c>
      <c r="D36" s="142" t="s">
        <v>27</v>
      </c>
      <c r="E36" s="142" t="s">
        <v>20</v>
      </c>
      <c r="F36" s="144">
        <v>62</v>
      </c>
      <c r="G36" s="144">
        <v>3</v>
      </c>
      <c r="H36" s="144">
        <v>8</v>
      </c>
      <c r="I36" s="145">
        <v>462</v>
      </c>
      <c r="J36" s="146">
        <v>152</v>
      </c>
      <c r="K36" s="145">
        <v>641</v>
      </c>
      <c r="L36" s="146">
        <v>206</v>
      </c>
      <c r="M36" s="145">
        <v>1482</v>
      </c>
      <c r="N36" s="146">
        <v>427</v>
      </c>
      <c r="O36" s="145">
        <f>+I36+K36+M36</f>
        <v>2585</v>
      </c>
      <c r="P36" s="146">
        <f>+J36+L36+N36</f>
        <v>785</v>
      </c>
      <c r="Q36" s="147">
        <f>IF(O36&lt;&gt;0,P36/G36,"")</f>
        <v>261.6666666666667</v>
      </c>
      <c r="R36" s="148">
        <f>IF(O36&lt;&gt;0,O36/P36,"")</f>
        <v>3.2929936305732483</v>
      </c>
      <c r="S36" s="145">
        <v>595</v>
      </c>
      <c r="T36" s="149">
        <f t="shared" si="0"/>
        <v>3.3445378151260505</v>
      </c>
      <c r="U36" s="145">
        <v>591232</v>
      </c>
      <c r="V36" s="146">
        <v>61923</v>
      </c>
      <c r="W36" s="161">
        <f t="shared" si="1"/>
        <v>9.547857823425868</v>
      </c>
      <c r="X36" s="45"/>
    </row>
    <row r="37" spans="1:24" s="20" customFormat="1" ht="15" customHeight="1">
      <c r="A37" s="54">
        <v>33</v>
      </c>
      <c r="B37" s="160" t="s">
        <v>80</v>
      </c>
      <c r="C37" s="143">
        <v>39843</v>
      </c>
      <c r="D37" s="142" t="s">
        <v>2</v>
      </c>
      <c r="E37" s="142" t="s">
        <v>53</v>
      </c>
      <c r="F37" s="144">
        <v>5</v>
      </c>
      <c r="G37" s="144">
        <v>2</v>
      </c>
      <c r="H37" s="144">
        <v>4</v>
      </c>
      <c r="I37" s="145">
        <v>597</v>
      </c>
      <c r="J37" s="146">
        <v>38</v>
      </c>
      <c r="K37" s="145">
        <v>1031</v>
      </c>
      <c r="L37" s="146">
        <v>67</v>
      </c>
      <c r="M37" s="145">
        <v>290</v>
      </c>
      <c r="N37" s="146">
        <v>19</v>
      </c>
      <c r="O37" s="145">
        <f>+M37+K37+I37</f>
        <v>1918</v>
      </c>
      <c r="P37" s="146">
        <f>+N37+L37+J37</f>
        <v>124</v>
      </c>
      <c r="Q37" s="147">
        <f>+P37/G37</f>
        <v>62</v>
      </c>
      <c r="R37" s="148">
        <f aca="true" t="shared" si="4" ref="R37:R45">+O37/P37</f>
        <v>15.46774193548387</v>
      </c>
      <c r="S37" s="145">
        <v>2242</v>
      </c>
      <c r="T37" s="149">
        <f aca="true" t="shared" si="5" ref="T37:T60">IF(S37&lt;&gt;0,-(S37-O37)/S37,"")</f>
        <v>-0.14451382694023193</v>
      </c>
      <c r="U37" s="145">
        <v>28211</v>
      </c>
      <c r="V37" s="146">
        <v>2320</v>
      </c>
      <c r="W37" s="161">
        <f aca="true" t="shared" si="6" ref="W37:W60">U37/V37</f>
        <v>12.159913793103449</v>
      </c>
      <c r="X37" s="45"/>
    </row>
    <row r="38" spans="1:24" s="20" customFormat="1" ht="15" customHeight="1">
      <c r="A38" s="54">
        <v>34</v>
      </c>
      <c r="B38" s="160" t="s">
        <v>31</v>
      </c>
      <c r="C38" s="143">
        <v>39794</v>
      </c>
      <c r="D38" s="142" t="s">
        <v>29</v>
      </c>
      <c r="E38" s="142" t="s">
        <v>30</v>
      </c>
      <c r="F38" s="144">
        <v>100</v>
      </c>
      <c r="G38" s="144">
        <v>2</v>
      </c>
      <c r="H38" s="144">
        <v>11</v>
      </c>
      <c r="I38" s="145">
        <v>343</v>
      </c>
      <c r="J38" s="146">
        <v>91</v>
      </c>
      <c r="K38" s="145">
        <v>1130</v>
      </c>
      <c r="L38" s="146">
        <v>336</v>
      </c>
      <c r="M38" s="145">
        <v>149</v>
      </c>
      <c r="N38" s="146">
        <v>29</v>
      </c>
      <c r="O38" s="145">
        <f>I38+K38+M38</f>
        <v>1622</v>
      </c>
      <c r="P38" s="146">
        <f>J38+L38+N38</f>
        <v>456</v>
      </c>
      <c r="Q38" s="147">
        <f>P38/G38</f>
        <v>228</v>
      </c>
      <c r="R38" s="148">
        <f t="shared" si="4"/>
        <v>3.557017543859649</v>
      </c>
      <c r="S38" s="145">
        <v>683</v>
      </c>
      <c r="T38" s="149">
        <f t="shared" si="5"/>
        <v>1.3748169838945827</v>
      </c>
      <c r="U38" s="145">
        <v>2501273.5</v>
      </c>
      <c r="V38" s="146">
        <v>276723</v>
      </c>
      <c r="W38" s="161">
        <f t="shared" si="6"/>
        <v>9.038907138185117</v>
      </c>
      <c r="X38" s="45"/>
    </row>
    <row r="39" spans="1:24" s="20" customFormat="1" ht="15" customHeight="1">
      <c r="A39" s="54">
        <v>35</v>
      </c>
      <c r="B39" s="160" t="s">
        <v>87</v>
      </c>
      <c r="C39" s="143">
        <v>39850</v>
      </c>
      <c r="D39" s="142" t="s">
        <v>29</v>
      </c>
      <c r="E39" s="142" t="s">
        <v>88</v>
      </c>
      <c r="F39" s="144">
        <v>2</v>
      </c>
      <c r="G39" s="144">
        <v>2</v>
      </c>
      <c r="H39" s="144">
        <v>3</v>
      </c>
      <c r="I39" s="145">
        <v>354</v>
      </c>
      <c r="J39" s="146">
        <v>40</v>
      </c>
      <c r="K39" s="145">
        <v>466</v>
      </c>
      <c r="L39" s="146">
        <v>52</v>
      </c>
      <c r="M39" s="145">
        <v>616</v>
      </c>
      <c r="N39" s="146">
        <v>70</v>
      </c>
      <c r="O39" s="145">
        <f>I39+K39+M39</f>
        <v>1436</v>
      </c>
      <c r="P39" s="146">
        <f>J39+L39+N39</f>
        <v>162</v>
      </c>
      <c r="Q39" s="147">
        <f>P39/G39</f>
        <v>81</v>
      </c>
      <c r="R39" s="148">
        <f t="shared" si="4"/>
        <v>8.864197530864198</v>
      </c>
      <c r="S39" s="145">
        <v>1452</v>
      </c>
      <c r="T39" s="149">
        <f t="shared" si="5"/>
        <v>-0.011019283746556474</v>
      </c>
      <c r="U39" s="145">
        <v>12774.5</v>
      </c>
      <c r="V39" s="146">
        <v>1314</v>
      </c>
      <c r="W39" s="161">
        <f t="shared" si="6"/>
        <v>9.721841704718416</v>
      </c>
      <c r="X39" s="45"/>
    </row>
    <row r="40" spans="1:24" s="20" customFormat="1" ht="15" customHeight="1">
      <c r="A40" s="54">
        <v>36</v>
      </c>
      <c r="B40" s="160" t="s">
        <v>61</v>
      </c>
      <c r="C40" s="143">
        <v>39829</v>
      </c>
      <c r="D40" s="142" t="s">
        <v>62</v>
      </c>
      <c r="E40" s="142" t="s">
        <v>114</v>
      </c>
      <c r="F40" s="144">
        <v>27</v>
      </c>
      <c r="G40" s="144">
        <v>4</v>
      </c>
      <c r="H40" s="144">
        <v>6</v>
      </c>
      <c r="I40" s="145">
        <v>190</v>
      </c>
      <c r="J40" s="146">
        <v>26</v>
      </c>
      <c r="K40" s="145">
        <v>667</v>
      </c>
      <c r="L40" s="146">
        <v>102</v>
      </c>
      <c r="M40" s="145">
        <v>524</v>
      </c>
      <c r="N40" s="146">
        <v>79</v>
      </c>
      <c r="O40" s="145">
        <f>I40+K40+M40</f>
        <v>1381</v>
      </c>
      <c r="P40" s="146">
        <f>SUM(J40+L40+N40)</f>
        <v>207</v>
      </c>
      <c r="Q40" s="147">
        <f>P40/G40</f>
        <v>51.75</v>
      </c>
      <c r="R40" s="148">
        <f t="shared" si="4"/>
        <v>6.671497584541063</v>
      </c>
      <c r="S40" s="145">
        <v>2216</v>
      </c>
      <c r="T40" s="149">
        <f t="shared" si="5"/>
        <v>-0.3768050541516246</v>
      </c>
      <c r="U40" s="145">
        <v>325886.5</v>
      </c>
      <c r="V40" s="146">
        <v>31954</v>
      </c>
      <c r="W40" s="161">
        <f t="shared" si="6"/>
        <v>10.198613632096139</v>
      </c>
      <c r="X40" s="45"/>
    </row>
    <row r="41" spans="1:24" s="20" customFormat="1" ht="15" customHeight="1">
      <c r="A41" s="54">
        <v>37</v>
      </c>
      <c r="B41" s="160" t="s">
        <v>115</v>
      </c>
      <c r="C41" s="143">
        <v>39780</v>
      </c>
      <c r="D41" s="142" t="s">
        <v>29</v>
      </c>
      <c r="E41" s="142" t="s">
        <v>116</v>
      </c>
      <c r="F41" s="144">
        <v>61</v>
      </c>
      <c r="G41" s="144">
        <v>1</v>
      </c>
      <c r="H41" s="144">
        <v>10</v>
      </c>
      <c r="I41" s="145">
        <v>0</v>
      </c>
      <c r="J41" s="146">
        <v>0</v>
      </c>
      <c r="K41" s="145">
        <v>454</v>
      </c>
      <c r="L41" s="146">
        <v>79</v>
      </c>
      <c r="M41" s="145">
        <v>627</v>
      </c>
      <c r="N41" s="146">
        <v>114</v>
      </c>
      <c r="O41" s="145">
        <f>I41+K41+M41</f>
        <v>1081</v>
      </c>
      <c r="P41" s="146">
        <f>J41+L41+N41</f>
        <v>193</v>
      </c>
      <c r="Q41" s="147">
        <f>P41/G41</f>
        <v>193</v>
      </c>
      <c r="R41" s="148">
        <f t="shared" si="4"/>
        <v>5.601036269430052</v>
      </c>
      <c r="S41" s="145"/>
      <c r="T41" s="149">
        <f t="shared" si="5"/>
      </c>
      <c r="U41" s="145">
        <v>941767</v>
      </c>
      <c r="V41" s="146">
        <v>92410</v>
      </c>
      <c r="W41" s="161">
        <f t="shared" si="6"/>
        <v>10.19118060815929</v>
      </c>
      <c r="X41" s="45"/>
    </row>
    <row r="42" spans="1:24" s="20" customFormat="1" ht="15" customHeight="1">
      <c r="A42" s="54">
        <v>38</v>
      </c>
      <c r="B42" s="160" t="s">
        <v>117</v>
      </c>
      <c r="C42" s="143">
        <v>39787</v>
      </c>
      <c r="D42" s="142" t="s">
        <v>62</v>
      </c>
      <c r="E42" s="142" t="s">
        <v>11</v>
      </c>
      <c r="F42" s="144">
        <v>242</v>
      </c>
      <c r="G42" s="144">
        <v>1</v>
      </c>
      <c r="H42" s="144">
        <v>12</v>
      </c>
      <c r="I42" s="145">
        <v>213</v>
      </c>
      <c r="J42" s="146">
        <v>41</v>
      </c>
      <c r="K42" s="145">
        <v>386</v>
      </c>
      <c r="L42" s="146">
        <v>76</v>
      </c>
      <c r="M42" s="145">
        <v>449</v>
      </c>
      <c r="N42" s="146">
        <v>89</v>
      </c>
      <c r="O42" s="145">
        <f>I42+K42+M42</f>
        <v>1048</v>
      </c>
      <c r="P42" s="146">
        <f>SUM(J42+L42+N42)</f>
        <v>206</v>
      </c>
      <c r="Q42" s="147">
        <f>P42/G42</f>
        <v>206</v>
      </c>
      <c r="R42" s="148">
        <f t="shared" si="4"/>
        <v>5.087378640776699</v>
      </c>
      <c r="S42" s="145">
        <v>2481</v>
      </c>
      <c r="T42" s="149">
        <f t="shared" si="5"/>
        <v>-0.577589681580008</v>
      </c>
      <c r="U42" s="145">
        <v>18045594</v>
      </c>
      <c r="V42" s="146">
        <v>2309836</v>
      </c>
      <c r="W42" s="161">
        <f t="shared" si="6"/>
        <v>7.8125001082327925</v>
      </c>
      <c r="X42" s="45"/>
    </row>
    <row r="43" spans="1:24" s="20" customFormat="1" ht="15" customHeight="1">
      <c r="A43" s="54">
        <v>39</v>
      </c>
      <c r="B43" s="160" t="s">
        <v>41</v>
      </c>
      <c r="C43" s="143">
        <v>39801</v>
      </c>
      <c r="D43" s="142" t="s">
        <v>34</v>
      </c>
      <c r="E43" s="142" t="s">
        <v>42</v>
      </c>
      <c r="F43" s="144">
        <v>19</v>
      </c>
      <c r="G43" s="144">
        <v>2</v>
      </c>
      <c r="H43" s="144">
        <v>10</v>
      </c>
      <c r="I43" s="145">
        <v>196</v>
      </c>
      <c r="J43" s="146">
        <v>34</v>
      </c>
      <c r="K43" s="145">
        <v>404</v>
      </c>
      <c r="L43" s="146">
        <v>66</v>
      </c>
      <c r="M43" s="145">
        <v>389</v>
      </c>
      <c r="N43" s="146">
        <v>54</v>
      </c>
      <c r="O43" s="145">
        <f>+I43+K43+M43</f>
        <v>989</v>
      </c>
      <c r="P43" s="146">
        <f>+J43+L43+N43</f>
        <v>154</v>
      </c>
      <c r="Q43" s="147">
        <f>+P43/G43</f>
        <v>77</v>
      </c>
      <c r="R43" s="148">
        <f t="shared" si="4"/>
        <v>6.422077922077922</v>
      </c>
      <c r="S43" s="145">
        <v>43</v>
      </c>
      <c r="T43" s="149">
        <f t="shared" si="5"/>
        <v>22</v>
      </c>
      <c r="U43" s="145">
        <v>140999</v>
      </c>
      <c r="V43" s="146">
        <v>13396</v>
      </c>
      <c r="W43" s="161">
        <f t="shared" si="6"/>
        <v>10.525455359808898</v>
      </c>
      <c r="X43" s="45"/>
    </row>
    <row r="44" spans="1:24" s="20" customFormat="1" ht="15" customHeight="1">
      <c r="A44" s="54">
        <v>40</v>
      </c>
      <c r="B44" s="160" t="s">
        <v>46</v>
      </c>
      <c r="C44" s="143">
        <v>39808</v>
      </c>
      <c r="D44" s="142" t="s">
        <v>2</v>
      </c>
      <c r="E44" s="142" t="s">
        <v>43</v>
      </c>
      <c r="F44" s="144">
        <v>112</v>
      </c>
      <c r="G44" s="144">
        <v>5</v>
      </c>
      <c r="H44" s="144">
        <v>9</v>
      </c>
      <c r="I44" s="145">
        <v>75</v>
      </c>
      <c r="J44" s="146">
        <v>7</v>
      </c>
      <c r="K44" s="145">
        <v>401</v>
      </c>
      <c r="L44" s="146">
        <v>59</v>
      </c>
      <c r="M44" s="145">
        <v>454</v>
      </c>
      <c r="N44" s="146">
        <v>51</v>
      </c>
      <c r="O44" s="145">
        <f>+M44+K44+I44</f>
        <v>930</v>
      </c>
      <c r="P44" s="146">
        <f>+N44+L44+J44</f>
        <v>117</v>
      </c>
      <c r="Q44" s="147">
        <f>+P44/G44</f>
        <v>23.4</v>
      </c>
      <c r="R44" s="148">
        <f t="shared" si="4"/>
        <v>7.948717948717949</v>
      </c>
      <c r="S44" s="145">
        <v>635</v>
      </c>
      <c r="T44" s="149">
        <f t="shared" si="5"/>
        <v>0.4645669291338583</v>
      </c>
      <c r="U44" s="145">
        <v>2031439</v>
      </c>
      <c r="V44" s="146">
        <v>208522</v>
      </c>
      <c r="W44" s="161">
        <f t="shared" si="6"/>
        <v>9.742084768034069</v>
      </c>
      <c r="X44" s="45"/>
    </row>
    <row r="45" spans="1:24" s="20" customFormat="1" ht="15" customHeight="1">
      <c r="A45" s="54">
        <v>41</v>
      </c>
      <c r="B45" s="160" t="s">
        <v>81</v>
      </c>
      <c r="C45" s="143">
        <v>39815</v>
      </c>
      <c r="D45" s="142" t="s">
        <v>29</v>
      </c>
      <c r="E45" s="142" t="s">
        <v>82</v>
      </c>
      <c r="F45" s="144">
        <v>37</v>
      </c>
      <c r="G45" s="144">
        <v>5</v>
      </c>
      <c r="H45" s="144">
        <v>8</v>
      </c>
      <c r="I45" s="145">
        <v>147</v>
      </c>
      <c r="J45" s="146">
        <v>26</v>
      </c>
      <c r="K45" s="145">
        <v>315</v>
      </c>
      <c r="L45" s="146">
        <v>53</v>
      </c>
      <c r="M45" s="145">
        <v>408</v>
      </c>
      <c r="N45" s="146">
        <v>68</v>
      </c>
      <c r="O45" s="145">
        <f>I45+K45+M45</f>
        <v>870</v>
      </c>
      <c r="P45" s="146">
        <f>J45+L45+N45</f>
        <v>147</v>
      </c>
      <c r="Q45" s="147">
        <f>P45/G45</f>
        <v>29.4</v>
      </c>
      <c r="R45" s="148">
        <f t="shared" si="4"/>
        <v>5.918367346938775</v>
      </c>
      <c r="S45" s="145">
        <v>553</v>
      </c>
      <c r="T45" s="149">
        <f t="shared" si="5"/>
        <v>0.5732368896925859</v>
      </c>
      <c r="U45" s="145">
        <v>124119</v>
      </c>
      <c r="V45" s="146">
        <v>13910</v>
      </c>
      <c r="W45" s="161">
        <f t="shared" si="6"/>
        <v>8.923005032350826</v>
      </c>
      <c r="X45" s="45"/>
    </row>
    <row r="46" spans="1:24" s="20" customFormat="1" ht="15" customHeight="1">
      <c r="A46" s="54">
        <v>42</v>
      </c>
      <c r="B46" s="160" t="s">
        <v>54</v>
      </c>
      <c r="C46" s="143">
        <v>39822</v>
      </c>
      <c r="D46" s="142" t="s">
        <v>27</v>
      </c>
      <c r="E46" s="142" t="s">
        <v>91</v>
      </c>
      <c r="F46" s="144">
        <v>59</v>
      </c>
      <c r="G46" s="144">
        <v>2</v>
      </c>
      <c r="H46" s="144">
        <v>7</v>
      </c>
      <c r="I46" s="145">
        <v>66</v>
      </c>
      <c r="J46" s="146">
        <v>9</v>
      </c>
      <c r="K46" s="145">
        <v>450</v>
      </c>
      <c r="L46" s="146">
        <v>61</v>
      </c>
      <c r="M46" s="145">
        <v>340</v>
      </c>
      <c r="N46" s="146">
        <v>45</v>
      </c>
      <c r="O46" s="145">
        <f>+I46+K46+M46</f>
        <v>856</v>
      </c>
      <c r="P46" s="146">
        <f>+J46+L46+N46</f>
        <v>115</v>
      </c>
      <c r="Q46" s="147">
        <f>IF(O46&lt;&gt;0,P46/G46,"")</f>
        <v>57.5</v>
      </c>
      <c r="R46" s="148">
        <f>IF(O46&lt;&gt;0,O46/P46,"")</f>
        <v>7.443478260869565</v>
      </c>
      <c r="S46" s="145">
        <v>78</v>
      </c>
      <c r="T46" s="149">
        <f t="shared" si="5"/>
        <v>9.974358974358974</v>
      </c>
      <c r="U46" s="145">
        <v>191679</v>
      </c>
      <c r="V46" s="146">
        <v>23129</v>
      </c>
      <c r="W46" s="161">
        <f t="shared" si="6"/>
        <v>8.287388127459034</v>
      </c>
      <c r="X46" s="45"/>
    </row>
    <row r="47" spans="1:24" s="20" customFormat="1" ht="15" customHeight="1">
      <c r="A47" s="54">
        <v>43</v>
      </c>
      <c r="B47" s="160" t="s">
        <v>89</v>
      </c>
      <c r="C47" s="143">
        <v>39850</v>
      </c>
      <c r="D47" s="142" t="s">
        <v>29</v>
      </c>
      <c r="E47" s="142" t="s">
        <v>90</v>
      </c>
      <c r="F47" s="144">
        <v>4</v>
      </c>
      <c r="G47" s="144">
        <v>2</v>
      </c>
      <c r="H47" s="144">
        <v>3</v>
      </c>
      <c r="I47" s="145">
        <v>125</v>
      </c>
      <c r="J47" s="146">
        <v>19</v>
      </c>
      <c r="K47" s="145">
        <v>240</v>
      </c>
      <c r="L47" s="146">
        <v>38</v>
      </c>
      <c r="M47" s="145">
        <v>339</v>
      </c>
      <c r="N47" s="146">
        <v>48</v>
      </c>
      <c r="O47" s="145">
        <f>I47+K47+M47</f>
        <v>704</v>
      </c>
      <c r="P47" s="146">
        <f>J47+L47+N47</f>
        <v>105</v>
      </c>
      <c r="Q47" s="147">
        <f>P47/G47</f>
        <v>52.5</v>
      </c>
      <c r="R47" s="148">
        <f aca="true" t="shared" si="7" ref="R47:R54">+O47/P47</f>
        <v>6.704761904761905</v>
      </c>
      <c r="S47" s="145">
        <v>798</v>
      </c>
      <c r="T47" s="149">
        <f t="shared" si="5"/>
        <v>-0.11779448621553884</v>
      </c>
      <c r="U47" s="145">
        <v>5352</v>
      </c>
      <c r="V47" s="146">
        <v>558</v>
      </c>
      <c r="W47" s="161">
        <f t="shared" si="6"/>
        <v>9.591397849462366</v>
      </c>
      <c r="X47" s="45"/>
    </row>
    <row r="48" spans="1:24" s="20" customFormat="1" ht="15" customHeight="1">
      <c r="A48" s="54">
        <v>44</v>
      </c>
      <c r="B48" s="160" t="s">
        <v>118</v>
      </c>
      <c r="C48" s="143">
        <v>39780</v>
      </c>
      <c r="D48" s="142" t="s">
        <v>2</v>
      </c>
      <c r="E48" s="142" t="s">
        <v>12</v>
      </c>
      <c r="F48" s="144">
        <v>121</v>
      </c>
      <c r="G48" s="144">
        <v>5</v>
      </c>
      <c r="H48" s="144">
        <v>13</v>
      </c>
      <c r="I48" s="145">
        <v>29</v>
      </c>
      <c r="J48" s="146">
        <v>4</v>
      </c>
      <c r="K48" s="145">
        <v>245</v>
      </c>
      <c r="L48" s="146">
        <v>37</v>
      </c>
      <c r="M48" s="145">
        <v>428</v>
      </c>
      <c r="N48" s="146">
        <v>62</v>
      </c>
      <c r="O48" s="145">
        <f>+M48+K48+I48</f>
        <v>702</v>
      </c>
      <c r="P48" s="146">
        <f>+N48+L48+J48</f>
        <v>103</v>
      </c>
      <c r="Q48" s="147">
        <f>+P48/G48</f>
        <v>20.6</v>
      </c>
      <c r="R48" s="148">
        <f t="shared" si="7"/>
        <v>6.815533980582524</v>
      </c>
      <c r="S48" s="145">
        <v>1243</v>
      </c>
      <c r="T48" s="149">
        <f t="shared" si="5"/>
        <v>-0.4352373290426388</v>
      </c>
      <c r="U48" s="145">
        <v>3455768</v>
      </c>
      <c r="V48" s="146">
        <v>405650</v>
      </c>
      <c r="W48" s="161">
        <f t="shared" si="6"/>
        <v>8.519087883643534</v>
      </c>
      <c r="X48" s="45"/>
    </row>
    <row r="49" spans="1:24" s="20" customFormat="1" ht="15" customHeight="1">
      <c r="A49" s="54">
        <v>45</v>
      </c>
      <c r="B49" s="160" t="s">
        <v>119</v>
      </c>
      <c r="C49" s="143">
        <v>39850</v>
      </c>
      <c r="D49" s="142" t="s">
        <v>29</v>
      </c>
      <c r="E49" s="142" t="s">
        <v>86</v>
      </c>
      <c r="F49" s="144">
        <v>8</v>
      </c>
      <c r="G49" s="144">
        <v>5</v>
      </c>
      <c r="H49" s="144">
        <v>3</v>
      </c>
      <c r="I49" s="145">
        <v>61</v>
      </c>
      <c r="J49" s="146">
        <v>8</v>
      </c>
      <c r="K49" s="145">
        <v>377</v>
      </c>
      <c r="L49" s="146">
        <v>55</v>
      </c>
      <c r="M49" s="145">
        <v>241</v>
      </c>
      <c r="N49" s="146">
        <v>34</v>
      </c>
      <c r="O49" s="145">
        <f>I49+K49+M49</f>
        <v>679</v>
      </c>
      <c r="P49" s="146">
        <f>J49+L49+N49</f>
        <v>97</v>
      </c>
      <c r="Q49" s="147">
        <f>P49/G49</f>
        <v>19.4</v>
      </c>
      <c r="R49" s="148">
        <f t="shared" si="7"/>
        <v>7</v>
      </c>
      <c r="S49" s="145">
        <v>698</v>
      </c>
      <c r="T49" s="149">
        <f t="shared" si="5"/>
        <v>-0.027220630372492838</v>
      </c>
      <c r="U49" s="145">
        <v>12293</v>
      </c>
      <c r="V49" s="146">
        <v>1345</v>
      </c>
      <c r="W49" s="161">
        <f t="shared" si="6"/>
        <v>9.139776951672863</v>
      </c>
      <c r="X49" s="45"/>
    </row>
    <row r="50" spans="1:24" s="20" customFormat="1" ht="15" customHeight="1">
      <c r="A50" s="54">
        <v>46</v>
      </c>
      <c r="B50" s="160" t="s">
        <v>44</v>
      </c>
      <c r="C50" s="143">
        <v>39808</v>
      </c>
      <c r="D50" s="142" t="s">
        <v>29</v>
      </c>
      <c r="E50" s="142" t="s">
        <v>30</v>
      </c>
      <c r="F50" s="144">
        <v>75</v>
      </c>
      <c r="G50" s="144">
        <v>2</v>
      </c>
      <c r="H50" s="144">
        <v>9</v>
      </c>
      <c r="I50" s="145">
        <v>122</v>
      </c>
      <c r="J50" s="146">
        <v>17</v>
      </c>
      <c r="K50" s="145">
        <v>218</v>
      </c>
      <c r="L50" s="146">
        <v>29</v>
      </c>
      <c r="M50" s="145">
        <v>196</v>
      </c>
      <c r="N50" s="146">
        <v>27</v>
      </c>
      <c r="O50" s="145">
        <f>I50+K50+M50</f>
        <v>536</v>
      </c>
      <c r="P50" s="146">
        <f>J50+L50+N50</f>
        <v>73</v>
      </c>
      <c r="Q50" s="147">
        <f>P50/G50</f>
        <v>36.5</v>
      </c>
      <c r="R50" s="148">
        <f t="shared" si="7"/>
        <v>7.342465753424658</v>
      </c>
      <c r="S50" s="145">
        <v>4631.5</v>
      </c>
      <c r="T50" s="149">
        <f t="shared" si="5"/>
        <v>-0.8842707546151355</v>
      </c>
      <c r="U50" s="145">
        <v>1771318</v>
      </c>
      <c r="V50" s="146">
        <v>178278</v>
      </c>
      <c r="W50" s="161">
        <f t="shared" si="6"/>
        <v>9.935707153995445</v>
      </c>
      <c r="X50" s="45"/>
    </row>
    <row r="51" spans="1:24" s="20" customFormat="1" ht="15" customHeight="1">
      <c r="A51" s="54">
        <v>47</v>
      </c>
      <c r="B51" s="160" t="s">
        <v>105</v>
      </c>
      <c r="C51" s="143">
        <v>39808</v>
      </c>
      <c r="D51" s="142" t="s">
        <v>2</v>
      </c>
      <c r="E51" s="142" t="s">
        <v>45</v>
      </c>
      <c r="F51" s="144">
        <v>34</v>
      </c>
      <c r="G51" s="144">
        <v>2</v>
      </c>
      <c r="H51" s="144">
        <v>9</v>
      </c>
      <c r="I51" s="145">
        <v>214</v>
      </c>
      <c r="J51" s="146">
        <v>36</v>
      </c>
      <c r="K51" s="145">
        <v>176</v>
      </c>
      <c r="L51" s="146">
        <v>30</v>
      </c>
      <c r="M51" s="145">
        <v>117</v>
      </c>
      <c r="N51" s="146">
        <v>21</v>
      </c>
      <c r="O51" s="145">
        <f>+M51+K51+I51</f>
        <v>507</v>
      </c>
      <c r="P51" s="146">
        <f>+N51+L51+J51</f>
        <v>87</v>
      </c>
      <c r="Q51" s="147">
        <f>+P51/G51</f>
        <v>43.5</v>
      </c>
      <c r="R51" s="148">
        <f t="shared" si="7"/>
        <v>5.827586206896552</v>
      </c>
      <c r="S51" s="145">
        <v>12</v>
      </c>
      <c r="T51" s="149">
        <f t="shared" si="5"/>
        <v>41.25</v>
      </c>
      <c r="U51" s="145">
        <v>802704</v>
      </c>
      <c r="V51" s="146">
        <v>90153</v>
      </c>
      <c r="W51" s="161">
        <f t="shared" si="6"/>
        <v>8.903796878639646</v>
      </c>
      <c r="X51" s="45"/>
    </row>
    <row r="52" spans="1:24" s="20" customFormat="1" ht="15" customHeight="1">
      <c r="A52" s="54">
        <v>48</v>
      </c>
      <c r="B52" s="160" t="s">
        <v>120</v>
      </c>
      <c r="C52" s="143">
        <v>39766</v>
      </c>
      <c r="D52" s="142" t="s">
        <v>29</v>
      </c>
      <c r="E52" s="142" t="s">
        <v>121</v>
      </c>
      <c r="F52" s="144">
        <v>20</v>
      </c>
      <c r="G52" s="144">
        <v>2</v>
      </c>
      <c r="H52" s="144">
        <v>13</v>
      </c>
      <c r="I52" s="145">
        <v>105</v>
      </c>
      <c r="J52" s="146">
        <v>18</v>
      </c>
      <c r="K52" s="145">
        <v>189</v>
      </c>
      <c r="L52" s="146">
        <v>33</v>
      </c>
      <c r="M52" s="145">
        <v>148</v>
      </c>
      <c r="N52" s="146">
        <v>29</v>
      </c>
      <c r="O52" s="145">
        <f>I52+K52+M52</f>
        <v>442</v>
      </c>
      <c r="P52" s="146">
        <f>J52+L52+N52</f>
        <v>80</v>
      </c>
      <c r="Q52" s="147">
        <f>P52/G52</f>
        <v>40</v>
      </c>
      <c r="R52" s="148">
        <f t="shared" si="7"/>
        <v>5.525</v>
      </c>
      <c r="S52" s="145"/>
      <c r="T52" s="149">
        <f t="shared" si="5"/>
      </c>
      <c r="U52" s="145">
        <v>246544</v>
      </c>
      <c r="V52" s="146">
        <v>33655</v>
      </c>
      <c r="W52" s="161">
        <f t="shared" si="6"/>
        <v>7.32562769276482</v>
      </c>
      <c r="X52" s="45"/>
    </row>
    <row r="53" spans="1:24" s="20" customFormat="1" ht="15" customHeight="1">
      <c r="A53" s="54">
        <v>49</v>
      </c>
      <c r="B53" s="160" t="s">
        <v>70</v>
      </c>
      <c r="C53" s="143">
        <v>39836</v>
      </c>
      <c r="D53" s="142" t="s">
        <v>34</v>
      </c>
      <c r="E53" s="142" t="s">
        <v>42</v>
      </c>
      <c r="F53" s="144">
        <v>30</v>
      </c>
      <c r="G53" s="144">
        <v>2</v>
      </c>
      <c r="H53" s="144">
        <v>5</v>
      </c>
      <c r="I53" s="145">
        <v>96</v>
      </c>
      <c r="J53" s="146">
        <v>15</v>
      </c>
      <c r="K53" s="145">
        <v>107</v>
      </c>
      <c r="L53" s="146">
        <v>17</v>
      </c>
      <c r="M53" s="145">
        <v>143</v>
      </c>
      <c r="N53" s="146">
        <v>19</v>
      </c>
      <c r="O53" s="145">
        <f>+I53+K53+M53</f>
        <v>346</v>
      </c>
      <c r="P53" s="146">
        <f>+J53+L53+N53</f>
        <v>51</v>
      </c>
      <c r="Q53" s="147">
        <f>+P53/G53</f>
        <v>25.5</v>
      </c>
      <c r="R53" s="148">
        <f t="shared" si="7"/>
        <v>6.784313725490196</v>
      </c>
      <c r="S53" s="145">
        <v>802</v>
      </c>
      <c r="T53" s="149">
        <f t="shared" si="5"/>
        <v>-0.5685785536159601</v>
      </c>
      <c r="U53" s="145">
        <v>109336</v>
      </c>
      <c r="V53" s="146">
        <v>10721</v>
      </c>
      <c r="W53" s="161">
        <f t="shared" si="6"/>
        <v>10.198302397164444</v>
      </c>
      <c r="X53" s="45"/>
    </row>
    <row r="54" spans="1:24" s="20" customFormat="1" ht="15" customHeight="1">
      <c r="A54" s="54">
        <v>50</v>
      </c>
      <c r="B54" s="160" t="s">
        <v>72</v>
      </c>
      <c r="C54" s="143">
        <v>39738</v>
      </c>
      <c r="D54" s="142" t="s">
        <v>29</v>
      </c>
      <c r="E54" s="142" t="s">
        <v>73</v>
      </c>
      <c r="F54" s="144">
        <v>67</v>
      </c>
      <c r="G54" s="144">
        <v>2</v>
      </c>
      <c r="H54" s="144">
        <v>19</v>
      </c>
      <c r="I54" s="145">
        <v>112</v>
      </c>
      <c r="J54" s="146">
        <v>28</v>
      </c>
      <c r="K54" s="145">
        <v>104</v>
      </c>
      <c r="L54" s="146">
        <v>28</v>
      </c>
      <c r="M54" s="145">
        <v>116</v>
      </c>
      <c r="N54" s="146">
        <v>36</v>
      </c>
      <c r="O54" s="145">
        <f aca="true" t="shared" si="8" ref="O54:P56">I54+K54+M54</f>
        <v>332</v>
      </c>
      <c r="P54" s="146">
        <f t="shared" si="8"/>
        <v>92</v>
      </c>
      <c r="Q54" s="147">
        <f>P54/G54</f>
        <v>46</v>
      </c>
      <c r="R54" s="148">
        <f t="shared" si="7"/>
        <v>3.608695652173913</v>
      </c>
      <c r="S54" s="145">
        <v>907</v>
      </c>
      <c r="T54" s="149">
        <f t="shared" si="5"/>
        <v>-0.6339581036383682</v>
      </c>
      <c r="U54" s="145">
        <v>556446.5</v>
      </c>
      <c r="V54" s="146">
        <v>78619</v>
      </c>
      <c r="W54" s="161">
        <f t="shared" si="6"/>
        <v>7.077761101006118</v>
      </c>
      <c r="X54" s="45"/>
    </row>
    <row r="55" spans="1:24" s="20" customFormat="1" ht="15" customHeight="1">
      <c r="A55" s="54">
        <v>51</v>
      </c>
      <c r="B55" s="160" t="s">
        <v>37</v>
      </c>
      <c r="C55" s="143">
        <v>39801</v>
      </c>
      <c r="D55" s="142" t="s">
        <v>35</v>
      </c>
      <c r="E55" s="142" t="s">
        <v>38</v>
      </c>
      <c r="F55" s="144">
        <v>84</v>
      </c>
      <c r="G55" s="144">
        <v>1</v>
      </c>
      <c r="H55" s="144">
        <v>10</v>
      </c>
      <c r="I55" s="145">
        <v>0</v>
      </c>
      <c r="J55" s="146">
        <v>0</v>
      </c>
      <c r="K55" s="145">
        <v>183</v>
      </c>
      <c r="L55" s="146">
        <v>36</v>
      </c>
      <c r="M55" s="145">
        <v>94</v>
      </c>
      <c r="N55" s="146">
        <v>18</v>
      </c>
      <c r="O55" s="145">
        <f t="shared" si="8"/>
        <v>277</v>
      </c>
      <c r="P55" s="146">
        <f t="shared" si="8"/>
        <v>54</v>
      </c>
      <c r="Q55" s="147">
        <f>IF(O55&lt;&gt;0,P55/G55,"")</f>
        <v>54</v>
      </c>
      <c r="R55" s="148">
        <f>IF(O55&lt;&gt;0,O55/P55,"")</f>
        <v>5.12962962962963</v>
      </c>
      <c r="S55" s="145">
        <v>15</v>
      </c>
      <c r="T55" s="149">
        <f t="shared" si="5"/>
        <v>17.466666666666665</v>
      </c>
      <c r="U55" s="145">
        <v>612290</v>
      </c>
      <c r="V55" s="146">
        <v>73666</v>
      </c>
      <c r="W55" s="161">
        <f t="shared" si="6"/>
        <v>8.311704178318356</v>
      </c>
      <c r="X55" s="45"/>
    </row>
    <row r="56" spans="1:24" s="20" customFormat="1" ht="15" customHeight="1">
      <c r="A56" s="54">
        <v>52</v>
      </c>
      <c r="B56" s="160" t="s">
        <v>122</v>
      </c>
      <c r="C56" s="143">
        <v>39780</v>
      </c>
      <c r="D56" s="142" t="s">
        <v>29</v>
      </c>
      <c r="E56" s="142" t="s">
        <v>123</v>
      </c>
      <c r="F56" s="144">
        <v>6</v>
      </c>
      <c r="G56" s="144">
        <v>1</v>
      </c>
      <c r="H56" s="144">
        <v>9</v>
      </c>
      <c r="I56" s="145">
        <v>24</v>
      </c>
      <c r="J56" s="146">
        <v>4</v>
      </c>
      <c r="K56" s="145">
        <v>91.5</v>
      </c>
      <c r="L56" s="146">
        <v>11</v>
      </c>
      <c r="M56" s="145">
        <v>132</v>
      </c>
      <c r="N56" s="146">
        <v>16</v>
      </c>
      <c r="O56" s="145">
        <f t="shared" si="8"/>
        <v>247.5</v>
      </c>
      <c r="P56" s="146">
        <f t="shared" si="8"/>
        <v>31</v>
      </c>
      <c r="Q56" s="147">
        <f>P56/G56</f>
        <v>31</v>
      </c>
      <c r="R56" s="148">
        <f>+O56/P56</f>
        <v>7.983870967741935</v>
      </c>
      <c r="S56" s="145"/>
      <c r="T56" s="149">
        <f t="shared" si="5"/>
      </c>
      <c r="U56" s="145">
        <v>45742.5</v>
      </c>
      <c r="V56" s="146">
        <v>5855</v>
      </c>
      <c r="W56" s="161">
        <f t="shared" si="6"/>
        <v>7.812553373185311</v>
      </c>
      <c r="X56" s="45"/>
    </row>
    <row r="57" spans="1:24" s="20" customFormat="1" ht="15" customHeight="1">
      <c r="A57" s="54">
        <v>53</v>
      </c>
      <c r="B57" s="160" t="s">
        <v>36</v>
      </c>
      <c r="C57" s="143">
        <v>39738</v>
      </c>
      <c r="D57" s="142" t="s">
        <v>27</v>
      </c>
      <c r="E57" s="166" t="s">
        <v>28</v>
      </c>
      <c r="F57" s="144">
        <v>69</v>
      </c>
      <c r="G57" s="144">
        <v>1</v>
      </c>
      <c r="H57" s="144">
        <v>10</v>
      </c>
      <c r="I57" s="145">
        <v>12</v>
      </c>
      <c r="J57" s="146">
        <v>2</v>
      </c>
      <c r="K57" s="145">
        <v>134</v>
      </c>
      <c r="L57" s="146">
        <v>20</v>
      </c>
      <c r="M57" s="145">
        <v>30</v>
      </c>
      <c r="N57" s="146">
        <v>4</v>
      </c>
      <c r="O57" s="145">
        <f>+I57+K57+M57</f>
        <v>176</v>
      </c>
      <c r="P57" s="146">
        <f>+J57+L57+N57</f>
        <v>26</v>
      </c>
      <c r="Q57" s="147">
        <f>IF(O57&lt;&gt;0,P57/G57,"")</f>
        <v>26</v>
      </c>
      <c r="R57" s="148">
        <f>IF(O57&lt;&gt;0,O57/P57,"")</f>
        <v>6.769230769230769</v>
      </c>
      <c r="S57" s="145">
        <v>829</v>
      </c>
      <c r="T57" s="149">
        <f t="shared" si="5"/>
        <v>-0.7876960193003619</v>
      </c>
      <c r="U57" s="145">
        <v>2000557</v>
      </c>
      <c r="V57" s="146">
        <v>206761</v>
      </c>
      <c r="W57" s="161">
        <f t="shared" si="6"/>
        <v>9.675698028158115</v>
      </c>
      <c r="X57" s="45"/>
    </row>
    <row r="58" spans="1:24" s="20" customFormat="1" ht="15" customHeight="1">
      <c r="A58" s="54">
        <v>54</v>
      </c>
      <c r="B58" s="160" t="s">
        <v>102</v>
      </c>
      <c r="C58" s="143">
        <v>39745</v>
      </c>
      <c r="D58" s="142" t="s">
        <v>34</v>
      </c>
      <c r="E58" s="142" t="s">
        <v>103</v>
      </c>
      <c r="F58" s="144">
        <v>71</v>
      </c>
      <c r="G58" s="144">
        <v>1</v>
      </c>
      <c r="H58" s="144">
        <v>18</v>
      </c>
      <c r="I58" s="145">
        <v>82</v>
      </c>
      <c r="J58" s="146">
        <v>15</v>
      </c>
      <c r="K58" s="145">
        <v>37</v>
      </c>
      <c r="L58" s="146">
        <v>7</v>
      </c>
      <c r="M58" s="145">
        <v>56</v>
      </c>
      <c r="N58" s="146">
        <v>10</v>
      </c>
      <c r="O58" s="145">
        <f>+I58+K58+M58</f>
        <v>175</v>
      </c>
      <c r="P58" s="146">
        <f>+J58+L58+N58</f>
        <v>32</v>
      </c>
      <c r="Q58" s="147">
        <f>+P58/G58</f>
        <v>32</v>
      </c>
      <c r="R58" s="148">
        <f>+O58/P58</f>
        <v>5.46875</v>
      </c>
      <c r="S58" s="145">
        <v>235</v>
      </c>
      <c r="T58" s="149">
        <f t="shared" si="5"/>
        <v>-0.2553191489361702</v>
      </c>
      <c r="U58" s="145">
        <v>1288764</v>
      </c>
      <c r="V58" s="146">
        <v>145975</v>
      </c>
      <c r="W58" s="161">
        <f t="shared" si="6"/>
        <v>8.828662442199006</v>
      </c>
      <c r="X58" s="45"/>
    </row>
    <row r="59" spans="1:24" s="20" customFormat="1" ht="15" customHeight="1">
      <c r="A59" s="54">
        <v>55</v>
      </c>
      <c r="B59" s="160" t="s">
        <v>92</v>
      </c>
      <c r="C59" s="143">
        <v>39745</v>
      </c>
      <c r="D59" s="142" t="s">
        <v>35</v>
      </c>
      <c r="E59" s="142" t="s">
        <v>124</v>
      </c>
      <c r="F59" s="144">
        <v>104</v>
      </c>
      <c r="G59" s="144">
        <v>1</v>
      </c>
      <c r="H59" s="144">
        <v>18</v>
      </c>
      <c r="I59" s="145">
        <v>150</v>
      </c>
      <c r="J59" s="146">
        <v>28</v>
      </c>
      <c r="K59" s="145">
        <v>0</v>
      </c>
      <c r="L59" s="146">
        <v>0</v>
      </c>
      <c r="M59" s="145">
        <v>0</v>
      </c>
      <c r="N59" s="146">
        <v>0</v>
      </c>
      <c r="O59" s="145">
        <f>I59+K59+M59</f>
        <v>150</v>
      </c>
      <c r="P59" s="146">
        <f>J59+L59+N59</f>
        <v>28</v>
      </c>
      <c r="Q59" s="147">
        <f>IF(O59&lt;&gt;0,P59/G59,"")</f>
        <v>28</v>
      </c>
      <c r="R59" s="148">
        <f>IF(O59&lt;&gt;0,O59/P59,"")</f>
        <v>5.357142857142857</v>
      </c>
      <c r="S59" s="145">
        <v>1674</v>
      </c>
      <c r="T59" s="149">
        <f t="shared" si="5"/>
        <v>-0.910394265232975</v>
      </c>
      <c r="U59" s="145">
        <v>2759503</v>
      </c>
      <c r="V59" s="146">
        <v>368293</v>
      </c>
      <c r="W59" s="161">
        <f t="shared" si="6"/>
        <v>7.492683814245723</v>
      </c>
      <c r="X59" s="45"/>
    </row>
    <row r="60" spans="1:24" s="20" customFormat="1" ht="15" customHeight="1" thickBot="1">
      <c r="A60" s="54">
        <v>56</v>
      </c>
      <c r="B60" s="175" t="s">
        <v>104</v>
      </c>
      <c r="C60" s="176">
        <v>39815</v>
      </c>
      <c r="D60" s="177" t="s">
        <v>35</v>
      </c>
      <c r="E60" s="177" t="s">
        <v>125</v>
      </c>
      <c r="F60" s="178">
        <v>16</v>
      </c>
      <c r="G60" s="178">
        <v>1</v>
      </c>
      <c r="H60" s="178">
        <v>7</v>
      </c>
      <c r="I60" s="179">
        <v>14</v>
      </c>
      <c r="J60" s="162">
        <v>2</v>
      </c>
      <c r="K60" s="179">
        <v>42</v>
      </c>
      <c r="L60" s="162">
        <v>6</v>
      </c>
      <c r="M60" s="179">
        <v>0</v>
      </c>
      <c r="N60" s="162">
        <v>0</v>
      </c>
      <c r="O60" s="179">
        <f>I60+K60+M60</f>
        <v>56</v>
      </c>
      <c r="P60" s="162">
        <f>J60+L60+N60</f>
        <v>8</v>
      </c>
      <c r="Q60" s="173">
        <f>IF(O60&lt;&gt;0,P60/G60,"")</f>
        <v>8</v>
      </c>
      <c r="R60" s="174">
        <f>IF(O60&lt;&gt;0,O60/P60,"")</f>
        <v>7</v>
      </c>
      <c r="S60" s="179">
        <v>142</v>
      </c>
      <c r="T60" s="163">
        <f t="shared" si="5"/>
        <v>-0.6056338028169014</v>
      </c>
      <c r="U60" s="179">
        <v>55405</v>
      </c>
      <c r="V60" s="162">
        <v>6121</v>
      </c>
      <c r="W60" s="180">
        <f t="shared" si="6"/>
        <v>9.051625551380493</v>
      </c>
      <c r="X60" s="45"/>
    </row>
    <row r="61" spans="1:28" s="23" customFormat="1" ht="15">
      <c r="A61" s="1"/>
      <c r="B61" s="185"/>
      <c r="C61" s="186"/>
      <c r="D61" s="186"/>
      <c r="E61" s="187"/>
      <c r="F61" s="3"/>
      <c r="G61" s="3"/>
      <c r="H61" s="4"/>
      <c r="I61" s="126"/>
      <c r="J61" s="131"/>
      <c r="K61" s="126"/>
      <c r="L61" s="131"/>
      <c r="M61" s="126"/>
      <c r="N61" s="131"/>
      <c r="O61" s="127"/>
      <c r="P61" s="137"/>
      <c r="Q61" s="131"/>
      <c r="R61" s="5"/>
      <c r="S61" s="126"/>
      <c r="T61" s="6"/>
      <c r="U61" s="126"/>
      <c r="V61" s="131"/>
      <c r="W61" s="5"/>
      <c r="AB61" s="23" t="s">
        <v>19</v>
      </c>
    </row>
    <row r="62" spans="1:24" s="27" customFormat="1" ht="18">
      <c r="A62" s="24"/>
      <c r="B62" s="25"/>
      <c r="C62" s="26"/>
      <c r="F62" s="28"/>
      <c r="G62" s="29"/>
      <c r="H62" s="30"/>
      <c r="I62" s="32"/>
      <c r="J62" s="132"/>
      <c r="K62" s="32"/>
      <c r="L62" s="132"/>
      <c r="M62" s="32"/>
      <c r="N62" s="132"/>
      <c r="O62" s="32"/>
      <c r="P62" s="132"/>
      <c r="Q62" s="132"/>
      <c r="R62" s="31"/>
      <c r="S62" s="32"/>
      <c r="T62" s="33"/>
      <c r="U62" s="32"/>
      <c r="V62" s="132"/>
      <c r="W62" s="31"/>
      <c r="X62" s="34"/>
    </row>
    <row r="63" spans="4:23" ht="18">
      <c r="D63" s="183"/>
      <c r="E63" s="184"/>
      <c r="F63" s="184"/>
      <c r="G63" s="184"/>
      <c r="S63" s="191" t="s">
        <v>0</v>
      </c>
      <c r="T63" s="191"/>
      <c r="U63" s="191"/>
      <c r="V63" s="191"/>
      <c r="W63" s="191"/>
    </row>
    <row r="64" spans="4:23" ht="18">
      <c r="D64" s="40"/>
      <c r="E64" s="41"/>
      <c r="F64" s="42"/>
      <c r="G64" s="42"/>
      <c r="S64" s="191"/>
      <c r="T64" s="191"/>
      <c r="U64" s="191"/>
      <c r="V64" s="191"/>
      <c r="W64" s="191"/>
    </row>
    <row r="65" spans="19:23" ht="18">
      <c r="S65" s="191"/>
      <c r="T65" s="191"/>
      <c r="U65" s="191"/>
      <c r="V65" s="191"/>
      <c r="W65" s="191"/>
    </row>
    <row r="66" spans="16:23" ht="18">
      <c r="P66" s="188" t="s">
        <v>26</v>
      </c>
      <c r="Q66" s="189"/>
      <c r="R66" s="189"/>
      <c r="S66" s="189"/>
      <c r="T66" s="189"/>
      <c r="U66" s="189"/>
      <c r="V66" s="189"/>
      <c r="W66" s="189"/>
    </row>
    <row r="67" spans="16:23" ht="18">
      <c r="P67" s="189"/>
      <c r="Q67" s="189"/>
      <c r="R67" s="189"/>
      <c r="S67" s="189"/>
      <c r="T67" s="189"/>
      <c r="U67" s="189"/>
      <c r="V67" s="189"/>
      <c r="W67" s="189"/>
    </row>
    <row r="68" spans="16:23" ht="18">
      <c r="P68" s="189"/>
      <c r="Q68" s="189"/>
      <c r="R68" s="189"/>
      <c r="S68" s="189"/>
      <c r="T68" s="189"/>
      <c r="U68" s="189"/>
      <c r="V68" s="189"/>
      <c r="W68" s="189"/>
    </row>
    <row r="69" spans="16:23" ht="18">
      <c r="P69" s="189"/>
      <c r="Q69" s="189"/>
      <c r="R69" s="189"/>
      <c r="S69" s="189"/>
      <c r="T69" s="189"/>
      <c r="U69" s="189"/>
      <c r="V69" s="189"/>
      <c r="W69" s="189"/>
    </row>
    <row r="70" spans="16:23" ht="18">
      <c r="P70" s="189"/>
      <c r="Q70" s="189"/>
      <c r="R70" s="189"/>
      <c r="S70" s="189"/>
      <c r="T70" s="189"/>
      <c r="U70" s="189"/>
      <c r="V70" s="189"/>
      <c r="W70" s="189"/>
    </row>
    <row r="71" spans="16:23" ht="18">
      <c r="P71" s="189"/>
      <c r="Q71" s="189"/>
      <c r="R71" s="189"/>
      <c r="S71" s="189"/>
      <c r="T71" s="189"/>
      <c r="U71" s="189"/>
      <c r="V71" s="189"/>
      <c r="W71" s="189"/>
    </row>
    <row r="72" spans="16:23" ht="18">
      <c r="P72" s="190" t="s">
        <v>13</v>
      </c>
      <c r="Q72" s="189"/>
      <c r="R72" s="189"/>
      <c r="S72" s="189"/>
      <c r="T72" s="189"/>
      <c r="U72" s="189"/>
      <c r="V72" s="189"/>
      <c r="W72" s="189"/>
    </row>
    <row r="73" spans="16:23" ht="18">
      <c r="P73" s="189"/>
      <c r="Q73" s="189"/>
      <c r="R73" s="189"/>
      <c r="S73" s="189"/>
      <c r="T73" s="189"/>
      <c r="U73" s="189"/>
      <c r="V73" s="189"/>
      <c r="W73" s="189"/>
    </row>
    <row r="74" spans="16:23" ht="18">
      <c r="P74" s="189"/>
      <c r="Q74" s="189"/>
      <c r="R74" s="189"/>
      <c r="S74" s="189"/>
      <c r="T74" s="189"/>
      <c r="U74" s="189"/>
      <c r="V74" s="189"/>
      <c r="W74" s="189"/>
    </row>
    <row r="75" spans="16:23" ht="18">
      <c r="P75" s="189"/>
      <c r="Q75" s="189"/>
      <c r="R75" s="189"/>
      <c r="S75" s="189"/>
      <c r="T75" s="189"/>
      <c r="U75" s="189"/>
      <c r="V75" s="189"/>
      <c r="W75" s="189"/>
    </row>
    <row r="76" spans="16:23" ht="18">
      <c r="P76" s="189"/>
      <c r="Q76" s="189"/>
      <c r="R76" s="189"/>
      <c r="S76" s="189"/>
      <c r="T76" s="189"/>
      <c r="U76" s="189"/>
      <c r="V76" s="189"/>
      <c r="W76" s="189"/>
    </row>
    <row r="77" spans="16:23" ht="18">
      <c r="P77" s="189"/>
      <c r="Q77" s="189"/>
      <c r="R77" s="189"/>
      <c r="S77" s="189"/>
      <c r="T77" s="189"/>
      <c r="U77" s="189"/>
      <c r="V77" s="189"/>
      <c r="W77" s="189"/>
    </row>
    <row r="78" spans="16:23" ht="18">
      <c r="P78" s="189"/>
      <c r="Q78" s="189"/>
      <c r="R78" s="189"/>
      <c r="S78" s="189"/>
      <c r="T78" s="189"/>
      <c r="U78" s="189"/>
      <c r="V78" s="189"/>
      <c r="W78" s="189"/>
    </row>
  </sheetData>
  <sheetProtection/>
  <mergeCells count="19">
    <mergeCell ref="U3:W3"/>
    <mergeCell ref="B3:B4"/>
    <mergeCell ref="C3:C4"/>
    <mergeCell ref="E3:E4"/>
    <mergeCell ref="H3:H4"/>
    <mergeCell ref="D3:D4"/>
    <mergeCell ref="M3:N3"/>
    <mergeCell ref="K3:L3"/>
    <mergeCell ref="O3:R3"/>
    <mergeCell ref="D63:G63"/>
    <mergeCell ref="B61:E61"/>
    <mergeCell ref="P66:W71"/>
    <mergeCell ref="P72:W78"/>
    <mergeCell ref="S63:W65"/>
    <mergeCell ref="A2:W2"/>
    <mergeCell ref="S3:T3"/>
    <mergeCell ref="F3:F4"/>
    <mergeCell ref="I3:J3"/>
    <mergeCell ref="G3:G4"/>
  </mergeCells>
  <printOptions/>
  <pageMargins left="0.3" right="0.13" top="1" bottom="1" header="0.5" footer="0.5"/>
  <pageSetup orientation="portrait" paperSize="9" scale="35" r:id="rId2"/>
  <ignoredErrors>
    <ignoredError sqref="X6:X7 X35:X40 X13:X26 X47:X50" formula="1" unlockedFormula="1"/>
    <ignoredError sqref="X27:X34 X9:X12" unlockedFormula="1"/>
    <ignoredError sqref="O9:W60"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3.574218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28125" style="121" bestFit="1" customWidth="1"/>
    <col min="16" max="16" width="10.28125" style="118" bestFit="1" customWidth="1"/>
    <col min="17" max="17" width="10.7109375" style="118" hidden="1" customWidth="1"/>
    <col min="18" max="18" width="7.7109375" style="123" hidden="1" customWidth="1"/>
    <col min="19" max="19" width="12.140625" style="124" hidden="1" customWidth="1"/>
    <col min="20" max="20" width="10.28125" style="118" hidden="1" customWidth="1"/>
    <col min="21" max="21" width="14.8515625" style="117" bestFit="1" customWidth="1"/>
    <col min="22" max="22" width="12.140625" style="125" bestFit="1" customWidth="1"/>
    <col min="23" max="23" width="7.574218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04" t="s">
        <v>14</v>
      </c>
      <c r="B2" s="205"/>
      <c r="C2" s="205"/>
      <c r="D2" s="205"/>
      <c r="E2" s="205"/>
      <c r="F2" s="205"/>
      <c r="G2" s="205"/>
      <c r="H2" s="205"/>
      <c r="I2" s="205"/>
      <c r="J2" s="205"/>
      <c r="K2" s="205"/>
      <c r="L2" s="205"/>
      <c r="M2" s="205"/>
      <c r="N2" s="205"/>
      <c r="O2" s="205"/>
      <c r="P2" s="205"/>
      <c r="Q2" s="205"/>
      <c r="R2" s="205"/>
      <c r="S2" s="205"/>
      <c r="T2" s="205"/>
      <c r="U2" s="205"/>
      <c r="V2" s="205"/>
      <c r="W2" s="205"/>
    </row>
    <row r="3" spans="1:23" s="70" customFormat="1" ht="16.5" customHeight="1">
      <c r="A3" s="69"/>
      <c r="B3" s="206" t="s">
        <v>15</v>
      </c>
      <c r="C3" s="208" t="s">
        <v>21</v>
      </c>
      <c r="D3" s="210" t="s">
        <v>4</v>
      </c>
      <c r="E3" s="210" t="s">
        <v>1</v>
      </c>
      <c r="F3" s="210" t="s">
        <v>22</v>
      </c>
      <c r="G3" s="210" t="s">
        <v>23</v>
      </c>
      <c r="H3" s="210" t="s">
        <v>24</v>
      </c>
      <c r="I3" s="213" t="s">
        <v>5</v>
      </c>
      <c r="J3" s="213"/>
      <c r="K3" s="213" t="s">
        <v>6</v>
      </c>
      <c r="L3" s="213"/>
      <c r="M3" s="213" t="s">
        <v>7</v>
      </c>
      <c r="N3" s="213"/>
      <c r="O3" s="214" t="s">
        <v>25</v>
      </c>
      <c r="P3" s="214"/>
      <c r="Q3" s="214"/>
      <c r="R3" s="214"/>
      <c r="S3" s="213" t="s">
        <v>3</v>
      </c>
      <c r="T3" s="213"/>
      <c r="U3" s="214" t="s">
        <v>16</v>
      </c>
      <c r="V3" s="214"/>
      <c r="W3" s="215"/>
    </row>
    <row r="4" spans="1:23" s="70" customFormat="1" ht="37.5" customHeight="1" thickBot="1">
      <c r="A4" s="71"/>
      <c r="B4" s="207"/>
      <c r="C4" s="209"/>
      <c r="D4" s="211"/>
      <c r="E4" s="211"/>
      <c r="F4" s="212"/>
      <c r="G4" s="212"/>
      <c r="H4" s="212"/>
      <c r="I4" s="72" t="s">
        <v>10</v>
      </c>
      <c r="J4" s="73" t="s">
        <v>9</v>
      </c>
      <c r="K4" s="72" t="s">
        <v>10</v>
      </c>
      <c r="L4" s="73" t="s">
        <v>9</v>
      </c>
      <c r="M4" s="72" t="s">
        <v>10</v>
      </c>
      <c r="N4" s="73" t="s">
        <v>9</v>
      </c>
      <c r="O4" s="74" t="s">
        <v>10</v>
      </c>
      <c r="P4" s="75" t="s">
        <v>9</v>
      </c>
      <c r="Q4" s="75" t="s">
        <v>17</v>
      </c>
      <c r="R4" s="76" t="s">
        <v>18</v>
      </c>
      <c r="S4" s="72" t="s">
        <v>10</v>
      </c>
      <c r="T4" s="77" t="s">
        <v>8</v>
      </c>
      <c r="U4" s="72" t="s">
        <v>10</v>
      </c>
      <c r="V4" s="73" t="s">
        <v>9</v>
      </c>
      <c r="W4" s="78" t="s">
        <v>18</v>
      </c>
    </row>
    <row r="5" spans="1:24" s="79" customFormat="1" ht="15.75" customHeight="1">
      <c r="A5" s="2">
        <v>1</v>
      </c>
      <c r="B5" s="150" t="s">
        <v>93</v>
      </c>
      <c r="C5" s="151">
        <v>39857</v>
      </c>
      <c r="D5" s="152" t="s">
        <v>62</v>
      </c>
      <c r="E5" s="152" t="s">
        <v>106</v>
      </c>
      <c r="F5" s="153">
        <v>390</v>
      </c>
      <c r="G5" s="153">
        <v>390</v>
      </c>
      <c r="H5" s="153">
        <v>2</v>
      </c>
      <c r="I5" s="154">
        <v>1295938</v>
      </c>
      <c r="J5" s="155">
        <v>157438</v>
      </c>
      <c r="K5" s="154">
        <v>2291919</v>
      </c>
      <c r="L5" s="155">
        <v>275092</v>
      </c>
      <c r="M5" s="154">
        <v>2284890.5</v>
      </c>
      <c r="N5" s="155">
        <v>272929</v>
      </c>
      <c r="O5" s="154">
        <f>SUM(I5+K5+M5)</f>
        <v>5872747.5</v>
      </c>
      <c r="P5" s="155">
        <f>SUM(J5+L5+N5)</f>
        <v>705459</v>
      </c>
      <c r="Q5" s="156">
        <f>P5/G5</f>
        <v>1808.8692307692309</v>
      </c>
      <c r="R5" s="157">
        <f>+O5/P5</f>
        <v>8.324718374845313</v>
      </c>
      <c r="S5" s="154">
        <v>10055488.5</v>
      </c>
      <c r="T5" s="158">
        <f aca="true" t="shared" si="0" ref="T5:T24">IF(S5&lt;&gt;0,-(S5-O5)/S5,"")</f>
        <v>-0.41596596724266555</v>
      </c>
      <c r="U5" s="154">
        <v>23201911</v>
      </c>
      <c r="V5" s="155">
        <v>2941891</v>
      </c>
      <c r="W5" s="159">
        <f aca="true" t="shared" si="1" ref="W5:W24">U5/V5</f>
        <v>7.886733736905956</v>
      </c>
      <c r="X5" s="70"/>
    </row>
    <row r="6" spans="1:24" s="79" customFormat="1" ht="16.5" customHeight="1">
      <c r="A6" s="2">
        <v>2</v>
      </c>
      <c r="B6" s="160" t="s">
        <v>83</v>
      </c>
      <c r="C6" s="143">
        <v>39850</v>
      </c>
      <c r="D6" s="142" t="s">
        <v>27</v>
      </c>
      <c r="E6" s="142" t="s">
        <v>28</v>
      </c>
      <c r="F6" s="144">
        <v>71</v>
      </c>
      <c r="G6" s="144">
        <v>73</v>
      </c>
      <c r="H6" s="144">
        <v>3</v>
      </c>
      <c r="I6" s="145">
        <v>89962</v>
      </c>
      <c r="J6" s="146">
        <v>8508</v>
      </c>
      <c r="K6" s="145">
        <v>171382</v>
      </c>
      <c r="L6" s="146">
        <v>16292</v>
      </c>
      <c r="M6" s="145">
        <v>171945</v>
      </c>
      <c r="N6" s="146">
        <v>16294</v>
      </c>
      <c r="O6" s="145">
        <f>+I6+K6+M6</f>
        <v>433289</v>
      </c>
      <c r="P6" s="146">
        <f>+J6+L6+N6</f>
        <v>41094</v>
      </c>
      <c r="Q6" s="147">
        <f>IF(O6&lt;&gt;0,P6/G6,"")</f>
        <v>562.931506849315</v>
      </c>
      <c r="R6" s="148">
        <f>IF(O6&lt;&gt;0,O6/P6,"")</f>
        <v>10.543850683798121</v>
      </c>
      <c r="S6" s="145">
        <v>523691</v>
      </c>
      <c r="T6" s="149">
        <f t="shared" si="0"/>
        <v>-0.17262469662453622</v>
      </c>
      <c r="U6" s="145">
        <v>3035878</v>
      </c>
      <c r="V6" s="146">
        <v>312404</v>
      </c>
      <c r="W6" s="161">
        <f t="shared" si="1"/>
        <v>9.717794906595307</v>
      </c>
      <c r="X6" s="70"/>
    </row>
    <row r="7" spans="1:24" s="79" customFormat="1" ht="15.75" customHeight="1" thickBot="1">
      <c r="A7" s="48">
        <v>3</v>
      </c>
      <c r="B7" s="175" t="s">
        <v>94</v>
      </c>
      <c r="C7" s="176">
        <v>39843</v>
      </c>
      <c r="D7" s="177" t="s">
        <v>27</v>
      </c>
      <c r="E7" s="177" t="s">
        <v>20</v>
      </c>
      <c r="F7" s="178">
        <v>25</v>
      </c>
      <c r="G7" s="178">
        <v>25</v>
      </c>
      <c r="H7" s="178">
        <v>2</v>
      </c>
      <c r="I7" s="179">
        <v>42818</v>
      </c>
      <c r="J7" s="162">
        <v>3152</v>
      </c>
      <c r="K7" s="179">
        <v>76755</v>
      </c>
      <c r="L7" s="162">
        <v>5663</v>
      </c>
      <c r="M7" s="179">
        <v>81035</v>
      </c>
      <c r="N7" s="162">
        <v>5955</v>
      </c>
      <c r="O7" s="179">
        <f>+I7+K7+M7</f>
        <v>200608</v>
      </c>
      <c r="P7" s="162">
        <f>+J7+L7+N7</f>
        <v>14770</v>
      </c>
      <c r="Q7" s="173">
        <f>IF(O7&lt;&gt;0,P7/G7,"")</f>
        <v>590.8</v>
      </c>
      <c r="R7" s="174">
        <f>IF(O7&lt;&gt;0,O7/P7,"")</f>
        <v>13.582125930941096</v>
      </c>
      <c r="S7" s="179">
        <v>242023</v>
      </c>
      <c r="T7" s="163">
        <f t="shared" si="0"/>
        <v>-0.1711201001557703</v>
      </c>
      <c r="U7" s="179">
        <v>631645</v>
      </c>
      <c r="V7" s="162">
        <v>51786</v>
      </c>
      <c r="W7" s="180">
        <f t="shared" si="1"/>
        <v>12.197215463638821</v>
      </c>
      <c r="X7" s="80"/>
    </row>
    <row r="8" spans="1:25" s="83" customFormat="1" ht="15.75" customHeight="1">
      <c r="A8" s="81">
        <v>4</v>
      </c>
      <c r="B8" s="164" t="s">
        <v>107</v>
      </c>
      <c r="C8" s="165">
        <v>39864</v>
      </c>
      <c r="D8" s="166" t="s">
        <v>2</v>
      </c>
      <c r="E8" s="166" t="s">
        <v>43</v>
      </c>
      <c r="F8" s="167">
        <v>45</v>
      </c>
      <c r="G8" s="167">
        <v>45</v>
      </c>
      <c r="H8" s="167">
        <v>1</v>
      </c>
      <c r="I8" s="168">
        <v>38689</v>
      </c>
      <c r="J8" s="169">
        <v>3123</v>
      </c>
      <c r="K8" s="168">
        <v>71386</v>
      </c>
      <c r="L8" s="169">
        <v>5895</v>
      </c>
      <c r="M8" s="168">
        <v>66091</v>
      </c>
      <c r="N8" s="169">
        <v>5444</v>
      </c>
      <c r="O8" s="168">
        <f>+M8+K8+I8</f>
        <v>176166</v>
      </c>
      <c r="P8" s="169">
        <f>+N8+L8+J8</f>
        <v>14462</v>
      </c>
      <c r="Q8" s="181">
        <f>+P8/G8</f>
        <v>321.3777777777778</v>
      </c>
      <c r="R8" s="182">
        <f aca="true" t="shared" si="2" ref="R8:R17">+O8/P8</f>
        <v>12.181302724381137</v>
      </c>
      <c r="S8" s="168"/>
      <c r="T8" s="170">
        <f t="shared" si="0"/>
      </c>
      <c r="U8" s="168">
        <v>176166</v>
      </c>
      <c r="V8" s="169">
        <v>14462</v>
      </c>
      <c r="W8" s="171">
        <f t="shared" si="1"/>
        <v>12.181302724381137</v>
      </c>
      <c r="X8" s="80"/>
      <c r="Y8" s="82"/>
    </row>
    <row r="9" spans="1:24" s="67" customFormat="1" ht="15.75" customHeight="1">
      <c r="A9" s="2">
        <v>5</v>
      </c>
      <c r="B9" s="160" t="s">
        <v>108</v>
      </c>
      <c r="C9" s="143">
        <v>39864</v>
      </c>
      <c r="D9" s="142" t="s">
        <v>29</v>
      </c>
      <c r="E9" s="142" t="s">
        <v>109</v>
      </c>
      <c r="F9" s="144">
        <v>55</v>
      </c>
      <c r="G9" s="144">
        <v>55</v>
      </c>
      <c r="H9" s="144">
        <v>1</v>
      </c>
      <c r="I9" s="145">
        <v>11560.5</v>
      </c>
      <c r="J9" s="146">
        <v>1222</v>
      </c>
      <c r="K9" s="145">
        <v>62977.5</v>
      </c>
      <c r="L9" s="146">
        <v>6242</v>
      </c>
      <c r="M9" s="145">
        <v>73481</v>
      </c>
      <c r="N9" s="146">
        <v>7323</v>
      </c>
      <c r="O9" s="145">
        <f>I9+K9+M9</f>
        <v>148019</v>
      </c>
      <c r="P9" s="146">
        <f>J9+L9+N9</f>
        <v>14787</v>
      </c>
      <c r="Q9" s="147">
        <f>P9/G9</f>
        <v>268.8545454545455</v>
      </c>
      <c r="R9" s="148">
        <f t="shared" si="2"/>
        <v>10.010076418475688</v>
      </c>
      <c r="S9" s="145"/>
      <c r="T9" s="149">
        <f t="shared" si="0"/>
      </c>
      <c r="U9" s="145">
        <v>148019</v>
      </c>
      <c r="V9" s="146">
        <v>14787</v>
      </c>
      <c r="W9" s="161">
        <f t="shared" si="1"/>
        <v>10.010076418475688</v>
      </c>
      <c r="X9" s="80"/>
    </row>
    <row r="10" spans="1:24" s="67" customFormat="1" ht="15.75" customHeight="1">
      <c r="A10" s="2">
        <v>6</v>
      </c>
      <c r="B10" s="160" t="s">
        <v>84</v>
      </c>
      <c r="C10" s="143">
        <v>39850</v>
      </c>
      <c r="D10" s="142" t="s">
        <v>2</v>
      </c>
      <c r="E10" s="142" t="s">
        <v>43</v>
      </c>
      <c r="F10" s="144">
        <v>78</v>
      </c>
      <c r="G10" s="144">
        <v>78</v>
      </c>
      <c r="H10" s="144">
        <v>3</v>
      </c>
      <c r="I10" s="145">
        <v>10468</v>
      </c>
      <c r="J10" s="146">
        <v>1209</v>
      </c>
      <c r="K10" s="145">
        <v>51083</v>
      </c>
      <c r="L10" s="146">
        <v>5502</v>
      </c>
      <c r="M10" s="145">
        <v>56236</v>
      </c>
      <c r="N10" s="146">
        <v>5994</v>
      </c>
      <c r="O10" s="145">
        <f>+M10+K10+I10</f>
        <v>117787</v>
      </c>
      <c r="P10" s="146">
        <f>+N10+L10+J10</f>
        <v>12705</v>
      </c>
      <c r="Q10" s="147">
        <f>+P10/G10</f>
        <v>162.8846153846154</v>
      </c>
      <c r="R10" s="148">
        <f t="shared" si="2"/>
        <v>9.270916961826053</v>
      </c>
      <c r="S10" s="145">
        <v>153666</v>
      </c>
      <c r="T10" s="149">
        <f t="shared" si="0"/>
        <v>-0.2334869131753283</v>
      </c>
      <c r="U10" s="145">
        <v>823141</v>
      </c>
      <c r="V10" s="146">
        <v>86191</v>
      </c>
      <c r="W10" s="161">
        <f t="shared" si="1"/>
        <v>9.550196656263415</v>
      </c>
      <c r="X10" s="83"/>
    </row>
    <row r="11" spans="1:24" s="67" customFormat="1" ht="15.75" customHeight="1">
      <c r="A11" s="2">
        <v>7</v>
      </c>
      <c r="B11" s="160" t="s">
        <v>95</v>
      </c>
      <c r="C11" s="143">
        <v>39857</v>
      </c>
      <c r="D11" s="142" t="s">
        <v>29</v>
      </c>
      <c r="E11" s="142" t="s">
        <v>30</v>
      </c>
      <c r="F11" s="144">
        <v>41</v>
      </c>
      <c r="G11" s="144">
        <v>41</v>
      </c>
      <c r="H11" s="144">
        <v>2</v>
      </c>
      <c r="I11" s="145">
        <v>22651.5</v>
      </c>
      <c r="J11" s="146">
        <v>1953</v>
      </c>
      <c r="K11" s="145">
        <v>43704.5</v>
      </c>
      <c r="L11" s="146">
        <v>3730</v>
      </c>
      <c r="M11" s="145">
        <v>41331.5</v>
      </c>
      <c r="N11" s="146">
        <v>3508</v>
      </c>
      <c r="O11" s="145">
        <f>I11+K11+M11</f>
        <v>107687.5</v>
      </c>
      <c r="P11" s="146">
        <f>J11+L11+N11</f>
        <v>9191</v>
      </c>
      <c r="Q11" s="147">
        <f>P11/G11</f>
        <v>224.17073170731706</v>
      </c>
      <c r="R11" s="148">
        <f t="shared" si="2"/>
        <v>11.716624959199217</v>
      </c>
      <c r="S11" s="145">
        <v>150775</v>
      </c>
      <c r="T11" s="149">
        <f t="shared" si="0"/>
        <v>-0.2857735035649146</v>
      </c>
      <c r="U11" s="145">
        <v>345632.5</v>
      </c>
      <c r="V11" s="146">
        <v>31019</v>
      </c>
      <c r="W11" s="161">
        <f t="shared" si="1"/>
        <v>11.14260614462104</v>
      </c>
      <c r="X11" s="82"/>
    </row>
    <row r="12" spans="1:25" s="67" customFormat="1" ht="15.75" customHeight="1">
      <c r="A12" s="2">
        <v>8</v>
      </c>
      <c r="B12" s="160" t="s">
        <v>110</v>
      </c>
      <c r="C12" s="143">
        <v>39864</v>
      </c>
      <c r="D12" s="142" t="s">
        <v>29</v>
      </c>
      <c r="E12" s="142" t="s">
        <v>111</v>
      </c>
      <c r="F12" s="144">
        <v>60</v>
      </c>
      <c r="G12" s="144">
        <v>60</v>
      </c>
      <c r="H12" s="144">
        <v>1</v>
      </c>
      <c r="I12" s="145">
        <v>22991</v>
      </c>
      <c r="J12" s="146">
        <v>2225</v>
      </c>
      <c r="K12" s="145">
        <v>41387.5</v>
      </c>
      <c r="L12" s="146">
        <v>4028</v>
      </c>
      <c r="M12" s="145">
        <v>38941</v>
      </c>
      <c r="N12" s="146">
        <v>3773</v>
      </c>
      <c r="O12" s="145">
        <f>I12+K12+M12</f>
        <v>103319.5</v>
      </c>
      <c r="P12" s="146">
        <f>J12+L12+N12</f>
        <v>10026</v>
      </c>
      <c r="Q12" s="147">
        <f>P12/G12</f>
        <v>167.1</v>
      </c>
      <c r="R12" s="148">
        <f t="shared" si="2"/>
        <v>10.305156592858568</v>
      </c>
      <c r="S12" s="145"/>
      <c r="T12" s="149">
        <f t="shared" si="0"/>
      </c>
      <c r="U12" s="145">
        <v>103319.5</v>
      </c>
      <c r="V12" s="146">
        <v>10026</v>
      </c>
      <c r="W12" s="161">
        <f t="shared" si="1"/>
        <v>10.305156592858568</v>
      </c>
      <c r="X12" s="84"/>
      <c r="Y12" s="82"/>
    </row>
    <row r="13" spans="1:25" s="67" customFormat="1" ht="15.75" customHeight="1">
      <c r="A13" s="2">
        <v>9</v>
      </c>
      <c r="B13" s="160" t="s">
        <v>63</v>
      </c>
      <c r="C13" s="143">
        <v>39836</v>
      </c>
      <c r="D13" s="142" t="s">
        <v>62</v>
      </c>
      <c r="E13" s="142" t="s">
        <v>64</v>
      </c>
      <c r="F13" s="144">
        <v>180</v>
      </c>
      <c r="G13" s="144">
        <v>115</v>
      </c>
      <c r="H13" s="144">
        <v>5</v>
      </c>
      <c r="I13" s="145">
        <v>17487</v>
      </c>
      <c r="J13" s="146">
        <v>2434</v>
      </c>
      <c r="K13" s="145">
        <v>38782</v>
      </c>
      <c r="L13" s="146">
        <v>5067</v>
      </c>
      <c r="M13" s="145">
        <v>44765</v>
      </c>
      <c r="N13" s="146">
        <v>5736</v>
      </c>
      <c r="O13" s="145">
        <f>SUM(I13+K13+M13)</f>
        <v>101034</v>
      </c>
      <c r="P13" s="146">
        <f>SUM(J13+L13+N13)</f>
        <v>13237</v>
      </c>
      <c r="Q13" s="147">
        <f>P13/G13</f>
        <v>115.10434782608695</v>
      </c>
      <c r="R13" s="148">
        <f t="shared" si="2"/>
        <v>7.6326962302636545</v>
      </c>
      <c r="S13" s="145">
        <v>165384.5</v>
      </c>
      <c r="T13" s="149">
        <f t="shared" si="0"/>
        <v>-0.3890963179741753</v>
      </c>
      <c r="U13" s="145">
        <v>4434457</v>
      </c>
      <c r="V13" s="146">
        <v>538465</v>
      </c>
      <c r="W13" s="161">
        <f t="shared" si="1"/>
        <v>8.235367201210849</v>
      </c>
      <c r="X13" s="82"/>
      <c r="Y13" s="82"/>
    </row>
    <row r="14" spans="1:25" s="67" customFormat="1" ht="15.75" customHeight="1">
      <c r="A14" s="2">
        <v>10</v>
      </c>
      <c r="B14" s="160" t="s">
        <v>85</v>
      </c>
      <c r="C14" s="143">
        <v>39850</v>
      </c>
      <c r="D14" s="142" t="s">
        <v>2</v>
      </c>
      <c r="E14" s="142" t="s">
        <v>43</v>
      </c>
      <c r="F14" s="144">
        <v>26</v>
      </c>
      <c r="G14" s="144">
        <v>24</v>
      </c>
      <c r="H14" s="144">
        <v>3</v>
      </c>
      <c r="I14" s="145">
        <v>7432</v>
      </c>
      <c r="J14" s="146">
        <v>655</v>
      </c>
      <c r="K14" s="145">
        <v>15158</v>
      </c>
      <c r="L14" s="146">
        <v>1349</v>
      </c>
      <c r="M14" s="145">
        <v>16306</v>
      </c>
      <c r="N14" s="146">
        <v>1398</v>
      </c>
      <c r="O14" s="145">
        <f>+M14+K14+I14</f>
        <v>38896</v>
      </c>
      <c r="P14" s="146">
        <f>+N14+L14+J14</f>
        <v>3402</v>
      </c>
      <c r="Q14" s="147">
        <f>+P14/G14</f>
        <v>141.75</v>
      </c>
      <c r="R14" s="148">
        <f t="shared" si="2"/>
        <v>11.433274544385656</v>
      </c>
      <c r="S14" s="145">
        <v>79589</v>
      </c>
      <c r="T14" s="149">
        <f t="shared" si="0"/>
        <v>-0.511289248514242</v>
      </c>
      <c r="U14" s="145">
        <v>336918</v>
      </c>
      <c r="V14" s="146">
        <v>30335</v>
      </c>
      <c r="W14" s="161">
        <f t="shared" si="1"/>
        <v>11.106576561727378</v>
      </c>
      <c r="X14" s="82"/>
      <c r="Y14" s="82"/>
    </row>
    <row r="15" spans="1:25" s="67" customFormat="1" ht="15.75" customHeight="1">
      <c r="A15" s="2">
        <v>11</v>
      </c>
      <c r="B15" s="160" t="s">
        <v>74</v>
      </c>
      <c r="C15" s="143">
        <v>39843</v>
      </c>
      <c r="D15" s="142" t="s">
        <v>29</v>
      </c>
      <c r="E15" s="142" t="s">
        <v>30</v>
      </c>
      <c r="F15" s="144">
        <v>80</v>
      </c>
      <c r="G15" s="144">
        <v>61</v>
      </c>
      <c r="H15" s="144">
        <v>4</v>
      </c>
      <c r="I15" s="145">
        <v>7439</v>
      </c>
      <c r="J15" s="146">
        <v>1026</v>
      </c>
      <c r="K15" s="145">
        <v>14692</v>
      </c>
      <c r="L15" s="146">
        <v>1861</v>
      </c>
      <c r="M15" s="145">
        <v>15306.5</v>
      </c>
      <c r="N15" s="146">
        <v>1878</v>
      </c>
      <c r="O15" s="145">
        <f>I15+K15+M15</f>
        <v>37437.5</v>
      </c>
      <c r="P15" s="146">
        <f>J15+L15+N15</f>
        <v>4765</v>
      </c>
      <c r="Q15" s="147">
        <f>P15/G15</f>
        <v>78.11475409836065</v>
      </c>
      <c r="R15" s="148">
        <f t="shared" si="2"/>
        <v>7.856768100734523</v>
      </c>
      <c r="S15" s="145">
        <v>74435</v>
      </c>
      <c r="T15" s="149">
        <f t="shared" si="0"/>
        <v>-0.49704440115537046</v>
      </c>
      <c r="U15" s="145">
        <v>1267148.5</v>
      </c>
      <c r="V15" s="146">
        <v>132482</v>
      </c>
      <c r="W15" s="161">
        <f t="shared" si="1"/>
        <v>9.564684258993674</v>
      </c>
      <c r="X15" s="82"/>
      <c r="Y15" s="82"/>
    </row>
    <row r="16" spans="1:25" s="67" customFormat="1" ht="15.75" customHeight="1">
      <c r="A16" s="2">
        <v>12</v>
      </c>
      <c r="B16" s="160" t="s">
        <v>57</v>
      </c>
      <c r="C16" s="143">
        <v>39829</v>
      </c>
      <c r="D16" s="142" t="s">
        <v>29</v>
      </c>
      <c r="E16" s="142" t="s">
        <v>20</v>
      </c>
      <c r="F16" s="144">
        <v>80</v>
      </c>
      <c r="G16" s="144">
        <v>35</v>
      </c>
      <c r="H16" s="144">
        <v>6</v>
      </c>
      <c r="I16" s="145">
        <v>5865</v>
      </c>
      <c r="J16" s="146">
        <v>981</v>
      </c>
      <c r="K16" s="145">
        <v>14114.5</v>
      </c>
      <c r="L16" s="146">
        <v>2166</v>
      </c>
      <c r="M16" s="145">
        <v>12696.5</v>
      </c>
      <c r="N16" s="146">
        <v>1940</v>
      </c>
      <c r="O16" s="145">
        <f>I16+K16+M16</f>
        <v>32676</v>
      </c>
      <c r="P16" s="146">
        <f>J16+L16+N16</f>
        <v>5087</v>
      </c>
      <c r="Q16" s="147">
        <f>P16/G16</f>
        <v>145.34285714285716</v>
      </c>
      <c r="R16" s="148">
        <f t="shared" si="2"/>
        <v>6.423432278356596</v>
      </c>
      <c r="S16" s="145">
        <v>30571</v>
      </c>
      <c r="T16" s="149">
        <f t="shared" si="0"/>
        <v>0.06885610545942233</v>
      </c>
      <c r="U16" s="145">
        <v>2103984.5</v>
      </c>
      <c r="V16" s="146">
        <v>236351</v>
      </c>
      <c r="W16" s="161">
        <f t="shared" si="1"/>
        <v>8.90194879649335</v>
      </c>
      <c r="X16" s="82"/>
      <c r="Y16" s="82"/>
    </row>
    <row r="17" spans="1:25" s="67" customFormat="1" ht="15.75" customHeight="1">
      <c r="A17" s="2">
        <v>13</v>
      </c>
      <c r="B17" s="160" t="s">
        <v>66</v>
      </c>
      <c r="C17" s="143">
        <v>39836</v>
      </c>
      <c r="D17" s="142" t="s">
        <v>2</v>
      </c>
      <c r="E17" s="142" t="s">
        <v>53</v>
      </c>
      <c r="F17" s="144">
        <v>108</v>
      </c>
      <c r="G17" s="144">
        <v>36</v>
      </c>
      <c r="H17" s="144">
        <v>5</v>
      </c>
      <c r="I17" s="145">
        <v>2449</v>
      </c>
      <c r="J17" s="146">
        <v>444</v>
      </c>
      <c r="K17" s="145">
        <v>5710</v>
      </c>
      <c r="L17" s="146">
        <v>809</v>
      </c>
      <c r="M17" s="145">
        <v>7351</v>
      </c>
      <c r="N17" s="146">
        <v>983</v>
      </c>
      <c r="O17" s="145">
        <f>+M17+K17+I17</f>
        <v>15510</v>
      </c>
      <c r="P17" s="146">
        <f>+N17+L17+J17</f>
        <v>2236</v>
      </c>
      <c r="Q17" s="147">
        <f>+P17/G17</f>
        <v>62.111111111111114</v>
      </c>
      <c r="R17" s="148">
        <f t="shared" si="2"/>
        <v>6.93649373881932</v>
      </c>
      <c r="S17" s="145">
        <v>48152</v>
      </c>
      <c r="T17" s="149">
        <f t="shared" si="0"/>
        <v>-0.6778949991692972</v>
      </c>
      <c r="U17" s="145">
        <v>2242086</v>
      </c>
      <c r="V17" s="146">
        <v>263406</v>
      </c>
      <c r="W17" s="161">
        <f t="shared" si="1"/>
        <v>8.511901779002756</v>
      </c>
      <c r="X17" s="82"/>
      <c r="Y17" s="82"/>
    </row>
    <row r="18" spans="1:25" s="67" customFormat="1" ht="15.75" customHeight="1">
      <c r="A18" s="2">
        <v>14</v>
      </c>
      <c r="B18" s="160" t="s">
        <v>55</v>
      </c>
      <c r="C18" s="143">
        <v>39829</v>
      </c>
      <c r="D18" s="142" t="s">
        <v>35</v>
      </c>
      <c r="E18" s="142" t="s">
        <v>65</v>
      </c>
      <c r="F18" s="144">
        <v>169</v>
      </c>
      <c r="G18" s="144">
        <v>27</v>
      </c>
      <c r="H18" s="144">
        <v>6</v>
      </c>
      <c r="I18" s="145">
        <v>2333</v>
      </c>
      <c r="J18" s="146">
        <v>488</v>
      </c>
      <c r="K18" s="145">
        <v>5727.5</v>
      </c>
      <c r="L18" s="146">
        <v>1110</v>
      </c>
      <c r="M18" s="145">
        <v>6218</v>
      </c>
      <c r="N18" s="146">
        <v>1138</v>
      </c>
      <c r="O18" s="145">
        <f aca="true" t="shared" si="3" ref="O18:P22">I18+K18+M18</f>
        <v>14278.5</v>
      </c>
      <c r="P18" s="146">
        <f t="shared" si="3"/>
        <v>2736</v>
      </c>
      <c r="Q18" s="147">
        <f>IF(O18&lt;&gt;0,P18/G18,"")</f>
        <v>101.33333333333333</v>
      </c>
      <c r="R18" s="148">
        <f>IF(O18&lt;&gt;0,O18/P18,"")</f>
        <v>5.21875</v>
      </c>
      <c r="S18" s="145">
        <v>35767.5</v>
      </c>
      <c r="T18" s="149">
        <f t="shared" si="0"/>
        <v>-0.600796812749004</v>
      </c>
      <c r="U18" s="145">
        <v>3691474</v>
      </c>
      <c r="V18" s="146">
        <v>502593</v>
      </c>
      <c r="W18" s="161">
        <f t="shared" si="1"/>
        <v>7.344857568648987</v>
      </c>
      <c r="X18" s="82"/>
      <c r="Y18" s="82"/>
    </row>
    <row r="19" spans="1:25" s="67" customFormat="1" ht="15.75" customHeight="1">
      <c r="A19" s="2">
        <v>15</v>
      </c>
      <c r="B19" s="160" t="s">
        <v>71</v>
      </c>
      <c r="C19" s="143">
        <v>39836</v>
      </c>
      <c r="D19" s="142" t="s">
        <v>29</v>
      </c>
      <c r="E19" s="142" t="s">
        <v>96</v>
      </c>
      <c r="F19" s="144">
        <v>13</v>
      </c>
      <c r="G19" s="144">
        <v>10</v>
      </c>
      <c r="H19" s="144">
        <v>5</v>
      </c>
      <c r="I19" s="145">
        <v>2531.5</v>
      </c>
      <c r="J19" s="146">
        <v>286</v>
      </c>
      <c r="K19" s="145">
        <v>5022</v>
      </c>
      <c r="L19" s="146">
        <v>578</v>
      </c>
      <c r="M19" s="145">
        <v>6138</v>
      </c>
      <c r="N19" s="146">
        <v>660</v>
      </c>
      <c r="O19" s="145">
        <f t="shared" si="3"/>
        <v>13691.5</v>
      </c>
      <c r="P19" s="146">
        <f t="shared" si="3"/>
        <v>1524</v>
      </c>
      <c r="Q19" s="147">
        <f>P19/G19</f>
        <v>152.4</v>
      </c>
      <c r="R19" s="148">
        <f>+O19/P19</f>
        <v>8.983923884514436</v>
      </c>
      <c r="S19" s="145">
        <v>4509</v>
      </c>
      <c r="T19" s="149">
        <f t="shared" si="0"/>
        <v>2.036482590374806</v>
      </c>
      <c r="U19" s="145">
        <v>122122</v>
      </c>
      <c r="V19" s="146">
        <v>13325</v>
      </c>
      <c r="W19" s="161">
        <f t="shared" si="1"/>
        <v>9.164878048780487</v>
      </c>
      <c r="X19" s="82"/>
      <c r="Y19" s="82"/>
    </row>
    <row r="20" spans="1:25" s="67" customFormat="1" ht="15.75" customHeight="1">
      <c r="A20" s="2">
        <v>16</v>
      </c>
      <c r="B20" s="160" t="s">
        <v>59</v>
      </c>
      <c r="C20" s="143">
        <v>39829</v>
      </c>
      <c r="D20" s="142" t="s">
        <v>29</v>
      </c>
      <c r="E20" s="142" t="s">
        <v>60</v>
      </c>
      <c r="F20" s="144">
        <v>65</v>
      </c>
      <c r="G20" s="144">
        <v>39</v>
      </c>
      <c r="H20" s="144">
        <v>6</v>
      </c>
      <c r="I20" s="145">
        <v>1374.5</v>
      </c>
      <c r="J20" s="146">
        <v>484</v>
      </c>
      <c r="K20" s="145">
        <v>4767</v>
      </c>
      <c r="L20" s="146">
        <v>734</v>
      </c>
      <c r="M20" s="145">
        <v>6218</v>
      </c>
      <c r="N20" s="146">
        <v>918</v>
      </c>
      <c r="O20" s="145">
        <f t="shared" si="3"/>
        <v>12359.5</v>
      </c>
      <c r="P20" s="146">
        <f t="shared" si="3"/>
        <v>2136</v>
      </c>
      <c r="Q20" s="147">
        <f>P20/G20</f>
        <v>54.76923076923077</v>
      </c>
      <c r="R20" s="148">
        <f>+O20/P20</f>
        <v>5.78628277153558</v>
      </c>
      <c r="S20" s="145">
        <v>10747</v>
      </c>
      <c r="T20" s="149">
        <f t="shared" si="0"/>
        <v>0.15004187215036754</v>
      </c>
      <c r="U20" s="145">
        <v>723250.5</v>
      </c>
      <c r="V20" s="146">
        <v>89550</v>
      </c>
      <c r="W20" s="161">
        <f t="shared" si="1"/>
        <v>8.076499162479061</v>
      </c>
      <c r="X20" s="82"/>
      <c r="Y20" s="82"/>
    </row>
    <row r="21" spans="1:24" s="67" customFormat="1" ht="15.75" customHeight="1">
      <c r="A21" s="2">
        <v>17</v>
      </c>
      <c r="B21" s="160" t="s">
        <v>50</v>
      </c>
      <c r="C21" s="143">
        <v>39822</v>
      </c>
      <c r="D21" s="142" t="s">
        <v>29</v>
      </c>
      <c r="E21" s="142" t="s">
        <v>51</v>
      </c>
      <c r="F21" s="144">
        <v>37</v>
      </c>
      <c r="G21" s="144">
        <v>21</v>
      </c>
      <c r="H21" s="144">
        <v>7</v>
      </c>
      <c r="I21" s="145">
        <v>2173</v>
      </c>
      <c r="J21" s="146">
        <v>334</v>
      </c>
      <c r="K21" s="145">
        <v>4575</v>
      </c>
      <c r="L21" s="146">
        <v>647</v>
      </c>
      <c r="M21" s="145">
        <v>5491</v>
      </c>
      <c r="N21" s="146">
        <v>758</v>
      </c>
      <c r="O21" s="145">
        <f t="shared" si="3"/>
        <v>12239</v>
      </c>
      <c r="P21" s="146">
        <f t="shared" si="3"/>
        <v>1739</v>
      </c>
      <c r="Q21" s="147">
        <f>P21/G21</f>
        <v>82.80952380952381</v>
      </c>
      <c r="R21" s="148">
        <f>+O21/P21</f>
        <v>7.037952846463485</v>
      </c>
      <c r="S21" s="145">
        <v>8451</v>
      </c>
      <c r="T21" s="149">
        <f t="shared" si="0"/>
        <v>0.4482309785824163</v>
      </c>
      <c r="U21" s="145">
        <v>1390360</v>
      </c>
      <c r="V21" s="146">
        <v>130792</v>
      </c>
      <c r="W21" s="161">
        <f t="shared" si="1"/>
        <v>10.630313780659367</v>
      </c>
      <c r="X21" s="82"/>
    </row>
    <row r="22" spans="1:24" s="67" customFormat="1" ht="15.75" customHeight="1">
      <c r="A22" s="2">
        <v>18</v>
      </c>
      <c r="B22" s="160" t="s">
        <v>48</v>
      </c>
      <c r="C22" s="143">
        <v>39822</v>
      </c>
      <c r="D22" s="142" t="s">
        <v>35</v>
      </c>
      <c r="E22" s="142" t="s">
        <v>49</v>
      </c>
      <c r="F22" s="144">
        <v>175</v>
      </c>
      <c r="G22" s="144">
        <v>13</v>
      </c>
      <c r="H22" s="144">
        <v>7</v>
      </c>
      <c r="I22" s="145">
        <v>2066.5</v>
      </c>
      <c r="J22" s="146">
        <v>418</v>
      </c>
      <c r="K22" s="145">
        <v>4825.5</v>
      </c>
      <c r="L22" s="146">
        <v>996</v>
      </c>
      <c r="M22" s="145">
        <v>5157</v>
      </c>
      <c r="N22" s="146">
        <v>1021</v>
      </c>
      <c r="O22" s="145">
        <f t="shared" si="3"/>
        <v>12049</v>
      </c>
      <c r="P22" s="146">
        <f t="shared" si="3"/>
        <v>2435</v>
      </c>
      <c r="Q22" s="147">
        <f>IF(O22&lt;&gt;0,P22/G22,"")</f>
        <v>187.30769230769232</v>
      </c>
      <c r="R22" s="148">
        <f>IF(O22&lt;&gt;0,O22/P22,"")</f>
        <v>4.948254620123203</v>
      </c>
      <c r="S22" s="145">
        <v>11875.5</v>
      </c>
      <c r="T22" s="149">
        <f t="shared" si="0"/>
        <v>0.0146099111616353</v>
      </c>
      <c r="U22" s="145">
        <v>3454465</v>
      </c>
      <c r="V22" s="146">
        <v>468251</v>
      </c>
      <c r="W22" s="161">
        <f t="shared" si="1"/>
        <v>7.377378798977471</v>
      </c>
      <c r="X22" s="82"/>
    </row>
    <row r="23" spans="1:24" s="67" customFormat="1" ht="15.75" customHeight="1">
      <c r="A23" s="2">
        <v>19</v>
      </c>
      <c r="B23" s="160" t="s">
        <v>78</v>
      </c>
      <c r="C23" s="143">
        <v>39843</v>
      </c>
      <c r="D23" s="142" t="s">
        <v>27</v>
      </c>
      <c r="E23" s="142" t="s">
        <v>20</v>
      </c>
      <c r="F23" s="144">
        <v>39</v>
      </c>
      <c r="G23" s="144">
        <v>19</v>
      </c>
      <c r="H23" s="144">
        <v>4</v>
      </c>
      <c r="I23" s="145">
        <v>2407</v>
      </c>
      <c r="J23" s="146">
        <v>357</v>
      </c>
      <c r="K23" s="145">
        <v>4663</v>
      </c>
      <c r="L23" s="146">
        <v>645</v>
      </c>
      <c r="M23" s="145">
        <v>4559</v>
      </c>
      <c r="N23" s="146">
        <v>623</v>
      </c>
      <c r="O23" s="145">
        <f>+I23+K23+M23</f>
        <v>11629</v>
      </c>
      <c r="P23" s="146">
        <f>+J23+L23+N23</f>
        <v>1625</v>
      </c>
      <c r="Q23" s="147">
        <f>IF(O23&lt;&gt;0,P23/G23,"")</f>
        <v>85.52631578947368</v>
      </c>
      <c r="R23" s="148">
        <f>IF(O23&lt;&gt;0,O23/P23,"")</f>
        <v>7.156307692307692</v>
      </c>
      <c r="S23" s="145">
        <v>6658</v>
      </c>
      <c r="T23" s="149">
        <f t="shared" si="0"/>
        <v>0.7466206067888255</v>
      </c>
      <c r="U23" s="145">
        <v>304508</v>
      </c>
      <c r="V23" s="146">
        <v>29569</v>
      </c>
      <c r="W23" s="161">
        <f t="shared" si="1"/>
        <v>10.298217728025973</v>
      </c>
      <c r="X23" s="82"/>
    </row>
    <row r="24" spans="1:24" s="67" customFormat="1" ht="18">
      <c r="A24" s="2">
        <v>20</v>
      </c>
      <c r="B24" s="160" t="s">
        <v>39</v>
      </c>
      <c r="C24" s="143">
        <v>39801</v>
      </c>
      <c r="D24" s="142" t="s">
        <v>29</v>
      </c>
      <c r="E24" s="142" t="s">
        <v>40</v>
      </c>
      <c r="F24" s="144">
        <v>42</v>
      </c>
      <c r="G24" s="144">
        <v>12</v>
      </c>
      <c r="H24" s="144">
        <v>10</v>
      </c>
      <c r="I24" s="145">
        <v>2115</v>
      </c>
      <c r="J24" s="146">
        <v>339</v>
      </c>
      <c r="K24" s="145">
        <v>3705.5</v>
      </c>
      <c r="L24" s="146">
        <v>591</v>
      </c>
      <c r="M24" s="145">
        <v>4870.5</v>
      </c>
      <c r="N24" s="146">
        <v>770</v>
      </c>
      <c r="O24" s="145">
        <f>I24+K24+M24</f>
        <v>10691</v>
      </c>
      <c r="P24" s="146">
        <f>J24+L24+N24</f>
        <v>1700</v>
      </c>
      <c r="Q24" s="147">
        <f>P24/G24</f>
        <v>141.66666666666666</v>
      </c>
      <c r="R24" s="148">
        <f>+O24/P24</f>
        <v>6.288823529411765</v>
      </c>
      <c r="S24" s="145">
        <v>10255</v>
      </c>
      <c r="T24" s="149">
        <f t="shared" si="0"/>
        <v>0.04251584592881521</v>
      </c>
      <c r="U24" s="145">
        <v>1011474</v>
      </c>
      <c r="V24" s="146">
        <v>131472</v>
      </c>
      <c r="W24" s="161">
        <f t="shared" si="1"/>
        <v>7.693455640744797</v>
      </c>
      <c r="X24" s="82"/>
    </row>
    <row r="25" spans="1:28" s="91" customFormat="1" ht="15">
      <c r="A25" s="1"/>
      <c r="B25" s="219"/>
      <c r="C25" s="219"/>
      <c r="D25" s="220"/>
      <c r="E25" s="220"/>
      <c r="F25" s="85"/>
      <c r="G25" s="85"/>
      <c r="H25" s="86"/>
      <c r="I25" s="87"/>
      <c r="J25" s="88"/>
      <c r="K25" s="87"/>
      <c r="L25" s="88"/>
      <c r="M25" s="87"/>
      <c r="N25" s="88"/>
      <c r="O25" s="87"/>
      <c r="P25" s="88"/>
      <c r="Q25" s="88" t="e">
        <f>O25/G25</f>
        <v>#DIV/0!</v>
      </c>
      <c r="R25" s="89" t="e">
        <f>O25/P25</f>
        <v>#DIV/0!</v>
      </c>
      <c r="S25" s="87"/>
      <c r="T25" s="90"/>
      <c r="U25" s="87"/>
      <c r="V25" s="88"/>
      <c r="W25" s="89"/>
      <c r="AB25" s="91" t="s">
        <v>19</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21"/>
      <c r="E27" s="222"/>
      <c r="F27" s="222"/>
      <c r="G27" s="222"/>
      <c r="H27" s="108"/>
      <c r="I27" s="109"/>
      <c r="K27" s="109"/>
      <c r="M27" s="109"/>
      <c r="O27" s="111"/>
      <c r="R27" s="112"/>
      <c r="S27" s="223" t="s">
        <v>0</v>
      </c>
      <c r="T27" s="223"/>
      <c r="U27" s="223"/>
      <c r="V27" s="223"/>
      <c r="W27" s="223"/>
      <c r="X27" s="113"/>
    </row>
    <row r="28" spans="1:24" s="110" customFormat="1" ht="18">
      <c r="A28" s="104"/>
      <c r="B28" s="83"/>
      <c r="C28" s="105"/>
      <c r="D28" s="106"/>
      <c r="E28" s="107"/>
      <c r="F28" s="107"/>
      <c r="G28" s="114"/>
      <c r="H28" s="108"/>
      <c r="M28" s="109"/>
      <c r="O28" s="111"/>
      <c r="R28" s="112"/>
      <c r="S28" s="223"/>
      <c r="T28" s="223"/>
      <c r="U28" s="223"/>
      <c r="V28" s="223"/>
      <c r="W28" s="223"/>
      <c r="X28" s="113"/>
    </row>
    <row r="29" spans="1:24" s="110" customFormat="1" ht="18">
      <c r="A29" s="104"/>
      <c r="G29" s="108"/>
      <c r="H29" s="108"/>
      <c r="M29" s="109"/>
      <c r="O29" s="111"/>
      <c r="R29" s="112"/>
      <c r="S29" s="223"/>
      <c r="T29" s="223"/>
      <c r="U29" s="223"/>
      <c r="V29" s="223"/>
      <c r="W29" s="223"/>
      <c r="X29" s="113"/>
    </row>
    <row r="30" spans="1:24" s="110" customFormat="1" ht="30" customHeight="1">
      <c r="A30" s="104"/>
      <c r="C30" s="108"/>
      <c r="E30" s="115"/>
      <c r="F30" s="108"/>
      <c r="G30" s="108"/>
      <c r="H30" s="108"/>
      <c r="I30" s="109"/>
      <c r="K30" s="109"/>
      <c r="M30" s="109"/>
      <c r="O30" s="111"/>
      <c r="P30" s="216" t="s">
        <v>26</v>
      </c>
      <c r="Q30" s="217"/>
      <c r="R30" s="217"/>
      <c r="S30" s="217"/>
      <c r="T30" s="217"/>
      <c r="U30" s="217"/>
      <c r="V30" s="217"/>
      <c r="W30" s="217"/>
      <c r="X30" s="113"/>
    </row>
    <row r="31" spans="1:24" s="110" customFormat="1" ht="30" customHeight="1">
      <c r="A31" s="104"/>
      <c r="C31" s="108"/>
      <c r="E31" s="115"/>
      <c r="F31" s="108"/>
      <c r="G31" s="108"/>
      <c r="H31" s="108"/>
      <c r="I31" s="109"/>
      <c r="K31" s="109"/>
      <c r="M31" s="109"/>
      <c r="O31" s="111"/>
      <c r="P31" s="217"/>
      <c r="Q31" s="217"/>
      <c r="R31" s="217"/>
      <c r="S31" s="217"/>
      <c r="T31" s="217"/>
      <c r="U31" s="217"/>
      <c r="V31" s="217"/>
      <c r="W31" s="217"/>
      <c r="X31" s="113"/>
    </row>
    <row r="32" spans="1:24" s="110" customFormat="1" ht="30" customHeight="1">
      <c r="A32" s="104"/>
      <c r="C32" s="108"/>
      <c r="E32" s="115"/>
      <c r="F32" s="108"/>
      <c r="G32" s="108"/>
      <c r="H32" s="108"/>
      <c r="I32" s="109"/>
      <c r="K32" s="109"/>
      <c r="M32" s="109"/>
      <c r="O32" s="111"/>
      <c r="P32" s="217"/>
      <c r="Q32" s="217"/>
      <c r="R32" s="217"/>
      <c r="S32" s="217"/>
      <c r="T32" s="217"/>
      <c r="U32" s="217"/>
      <c r="V32" s="217"/>
      <c r="W32" s="217"/>
      <c r="X32" s="113"/>
    </row>
    <row r="33" spans="1:24" s="110" customFormat="1" ht="30" customHeight="1">
      <c r="A33" s="104"/>
      <c r="C33" s="108"/>
      <c r="E33" s="115"/>
      <c r="F33" s="108"/>
      <c r="G33" s="108"/>
      <c r="H33" s="108"/>
      <c r="I33" s="109"/>
      <c r="K33" s="109"/>
      <c r="M33" s="109"/>
      <c r="O33" s="111"/>
      <c r="P33" s="217"/>
      <c r="Q33" s="217"/>
      <c r="R33" s="217"/>
      <c r="S33" s="217"/>
      <c r="T33" s="217"/>
      <c r="U33" s="217"/>
      <c r="V33" s="217"/>
      <c r="W33" s="217"/>
      <c r="X33" s="113"/>
    </row>
    <row r="34" spans="1:24" s="110" customFormat="1" ht="30" customHeight="1">
      <c r="A34" s="104"/>
      <c r="C34" s="108"/>
      <c r="E34" s="115"/>
      <c r="F34" s="108"/>
      <c r="G34" s="108"/>
      <c r="H34" s="108"/>
      <c r="I34" s="109"/>
      <c r="K34" s="109"/>
      <c r="M34" s="109"/>
      <c r="O34" s="111"/>
      <c r="P34" s="217"/>
      <c r="Q34" s="217"/>
      <c r="R34" s="217"/>
      <c r="S34" s="217"/>
      <c r="T34" s="217"/>
      <c r="U34" s="217"/>
      <c r="V34" s="217"/>
      <c r="W34" s="217"/>
      <c r="X34" s="113"/>
    </row>
    <row r="35" spans="1:24" s="110" customFormat="1" ht="45" customHeight="1">
      <c r="A35" s="104"/>
      <c r="C35" s="108"/>
      <c r="E35" s="115"/>
      <c r="F35" s="108"/>
      <c r="G35" s="116"/>
      <c r="H35" s="116"/>
      <c r="I35" s="117"/>
      <c r="J35" s="118"/>
      <c r="K35" s="117"/>
      <c r="L35" s="118"/>
      <c r="M35" s="117"/>
      <c r="N35" s="118"/>
      <c r="O35" s="111"/>
      <c r="P35" s="217"/>
      <c r="Q35" s="217"/>
      <c r="R35" s="217"/>
      <c r="S35" s="217"/>
      <c r="T35" s="217"/>
      <c r="U35" s="217"/>
      <c r="V35" s="217"/>
      <c r="W35" s="217"/>
      <c r="X35" s="113"/>
    </row>
    <row r="36" spans="1:24" s="110" customFormat="1" ht="33" customHeight="1">
      <c r="A36" s="104"/>
      <c r="C36" s="108"/>
      <c r="E36" s="115"/>
      <c r="F36" s="108"/>
      <c r="G36" s="116"/>
      <c r="H36" s="116"/>
      <c r="I36" s="117"/>
      <c r="J36" s="118"/>
      <c r="K36" s="117"/>
      <c r="L36" s="118"/>
      <c r="M36" s="117"/>
      <c r="N36" s="118"/>
      <c r="O36" s="111"/>
      <c r="P36" s="218" t="s">
        <v>13</v>
      </c>
      <c r="Q36" s="217"/>
      <c r="R36" s="217"/>
      <c r="S36" s="217"/>
      <c r="T36" s="217"/>
      <c r="U36" s="217"/>
      <c r="V36" s="217"/>
      <c r="W36" s="217"/>
      <c r="X36" s="113"/>
    </row>
    <row r="37" spans="1:24" s="110" customFormat="1" ht="33" customHeight="1">
      <c r="A37" s="104"/>
      <c r="C37" s="108"/>
      <c r="E37" s="115"/>
      <c r="F37" s="108"/>
      <c r="G37" s="116"/>
      <c r="H37" s="116"/>
      <c r="I37" s="117"/>
      <c r="J37" s="118"/>
      <c r="K37" s="117"/>
      <c r="L37" s="118"/>
      <c r="M37" s="117"/>
      <c r="N37" s="118"/>
      <c r="O37" s="111"/>
      <c r="P37" s="217"/>
      <c r="Q37" s="217"/>
      <c r="R37" s="217"/>
      <c r="S37" s="217"/>
      <c r="T37" s="217"/>
      <c r="U37" s="217"/>
      <c r="V37" s="217"/>
      <c r="W37" s="217"/>
      <c r="X37" s="113"/>
    </row>
    <row r="38" spans="1:24" s="110" customFormat="1" ht="33" customHeight="1">
      <c r="A38" s="104"/>
      <c r="C38" s="108"/>
      <c r="E38" s="115"/>
      <c r="F38" s="108"/>
      <c r="G38" s="116"/>
      <c r="H38" s="116"/>
      <c r="I38" s="117"/>
      <c r="J38" s="118"/>
      <c r="K38" s="117"/>
      <c r="L38" s="118"/>
      <c r="M38" s="117"/>
      <c r="N38" s="118"/>
      <c r="O38" s="111"/>
      <c r="P38" s="217"/>
      <c r="Q38" s="217"/>
      <c r="R38" s="217"/>
      <c r="S38" s="217"/>
      <c r="T38" s="217"/>
      <c r="U38" s="217"/>
      <c r="V38" s="217"/>
      <c r="W38" s="217"/>
      <c r="X38" s="113"/>
    </row>
    <row r="39" spans="1:24" s="110" customFormat="1" ht="33" customHeight="1">
      <c r="A39" s="104"/>
      <c r="C39" s="108"/>
      <c r="E39" s="115"/>
      <c r="F39" s="108"/>
      <c r="G39" s="116"/>
      <c r="H39" s="116"/>
      <c r="I39" s="117"/>
      <c r="J39" s="118"/>
      <c r="K39" s="117"/>
      <c r="L39" s="118"/>
      <c r="M39" s="117"/>
      <c r="N39" s="118"/>
      <c r="O39" s="111"/>
      <c r="P39" s="217"/>
      <c r="Q39" s="217"/>
      <c r="R39" s="217"/>
      <c r="S39" s="217"/>
      <c r="T39" s="217"/>
      <c r="U39" s="217"/>
      <c r="V39" s="217"/>
      <c r="W39" s="217"/>
      <c r="X39" s="113"/>
    </row>
    <row r="40" spans="1:24" s="110" customFormat="1" ht="33" customHeight="1">
      <c r="A40" s="104"/>
      <c r="C40" s="108"/>
      <c r="E40" s="115"/>
      <c r="F40" s="108"/>
      <c r="G40" s="116"/>
      <c r="H40" s="116"/>
      <c r="I40" s="117"/>
      <c r="J40" s="118"/>
      <c r="K40" s="117"/>
      <c r="L40" s="118"/>
      <c r="M40" s="117"/>
      <c r="N40" s="118"/>
      <c r="O40" s="111"/>
      <c r="P40" s="217"/>
      <c r="Q40" s="217"/>
      <c r="R40" s="217"/>
      <c r="S40" s="217"/>
      <c r="T40" s="217"/>
      <c r="U40" s="217"/>
      <c r="V40" s="217"/>
      <c r="W40" s="217"/>
      <c r="X40" s="113"/>
    </row>
    <row r="41" spans="16:23" ht="33" customHeight="1">
      <c r="P41" s="217"/>
      <c r="Q41" s="217"/>
      <c r="R41" s="217"/>
      <c r="S41" s="217"/>
      <c r="T41" s="217"/>
      <c r="U41" s="217"/>
      <c r="V41" s="217"/>
      <c r="W41" s="217"/>
    </row>
    <row r="42" spans="16:23" ht="33" customHeight="1">
      <c r="P42" s="217"/>
      <c r="Q42" s="217"/>
      <c r="R42" s="217"/>
      <c r="S42" s="217"/>
      <c r="T42" s="217"/>
      <c r="U42" s="217"/>
      <c r="V42" s="217"/>
      <c r="W42" s="217"/>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W25 V25" unlockedFormula="1"/>
    <ignoredError sqref="O9:V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2009-02-24T13:40:24Z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