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60" windowWidth="15480" windowHeight="11640" tabRatio="804" activeTab="0"/>
  </bookViews>
  <sheets>
    <sheet name="27-29 Mar (we 13)" sheetId="1" r:id="rId1"/>
    <sheet name="27-29 Mar (Top 20)" sheetId="2" r:id="rId2"/>
  </sheets>
  <definedNames>
    <definedName name="_xlnm.Print_Area" localSheetId="0">'27-29 Mar (we 13)'!$A$1:$W$89</definedName>
  </definedNames>
  <calcPr fullCalcOnLoad="1"/>
</workbook>
</file>

<file path=xl/sharedStrings.xml><?xml version="1.0" encoding="utf-8"?>
<sst xmlns="http://schemas.openxmlformats.org/spreadsheetml/2006/main" count="327" uniqueCount="140">
  <si>
    <t>*Sorted according to Weekend Total G.B.O. - Hafta sonu toplam hasılat sütununa göre sıralanmıştır.</t>
  </si>
  <si>
    <t>Company</t>
  </si>
  <si>
    <t>UIP</t>
  </si>
  <si>
    <t>Last Weekend</t>
  </si>
  <si>
    <t>Distributor</t>
  </si>
  <si>
    <t>Friday</t>
  </si>
  <si>
    <t>Saturday</t>
  </si>
  <si>
    <t>Sunday</t>
  </si>
  <si>
    <t>Change</t>
  </si>
  <si>
    <t>Adm.</t>
  </si>
  <si>
    <t>G.B.O.</t>
  </si>
  <si>
    <t>PARAMOUNT</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</si>
  <si>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</si>
  <si>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Weekly Movie Magazine Antrakt Presents - Haftalık Antrakt Sinema Gazetesi Sunar</t>
  </si>
  <si>
    <t>Title</t>
  </si>
  <si>
    <t>Cumulative</t>
  </si>
  <si>
    <t>Scr.Avg.
(Adm.)</t>
  </si>
  <si>
    <t>Avg.
Ticket</t>
  </si>
  <si>
    <t>.</t>
  </si>
  <si>
    <t>FIDA FILM</t>
  </si>
  <si>
    <t>Release
Date</t>
  </si>
  <si>
    <t># of
Prints</t>
  </si>
  <si>
    <t># of
Screen</t>
  </si>
  <si>
    <t>Weeks in Release</t>
  </si>
  <si>
    <t>Weekend Total</t>
  </si>
  <si>
    <t xml:space="preserve">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</si>
  <si>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WB</t>
  </si>
  <si>
    <t>WARNER BROS.</t>
  </si>
  <si>
    <t>TIGLON</t>
  </si>
  <si>
    <t>FOX</t>
  </si>
  <si>
    <t>PINEMA</t>
  </si>
  <si>
    <t>MEDYAVIZYON</t>
  </si>
  <si>
    <t>SONBAHAR</t>
  </si>
  <si>
    <t>KUZEY</t>
  </si>
  <si>
    <t>WALT DISNEY</t>
  </si>
  <si>
    <t>BOLT - 3D</t>
  </si>
  <si>
    <t>VICKY CRISTINA BARCELONA</t>
  </si>
  <si>
    <t>BIR FILM</t>
  </si>
  <si>
    <t>UNBORN, THE</t>
  </si>
  <si>
    <t>UNIVERSAL</t>
  </si>
  <si>
    <t>KADRİ'NİN GÖTÜRDÜĞÜ YERE GİT</t>
  </si>
  <si>
    <t>TWILIGHT</t>
  </si>
  <si>
    <t>OPEN SEASON 2</t>
  </si>
  <si>
    <t>SPHE</t>
  </si>
  <si>
    <t>OZEN</t>
  </si>
  <si>
    <t>GÜZ SANCISI</t>
  </si>
  <si>
    <t>C YAPIM</t>
  </si>
  <si>
    <t>USTA-MEDYAVIZYON</t>
  </si>
  <si>
    <t>INKHEART</t>
  </si>
  <si>
    <t>NEW LINE</t>
  </si>
  <si>
    <t>PANDORA'NIN KUTUSU</t>
  </si>
  <si>
    <t>VALKYRIE</t>
  </si>
  <si>
    <t>KİRPİ</t>
  </si>
  <si>
    <t>DEMO-SARAN</t>
  </si>
  <si>
    <t>CURIOUS CASE OF BENJAMIN BUTTON</t>
  </si>
  <si>
    <t>BED TIME STORIES</t>
  </si>
  <si>
    <t>SAYGIN FILM</t>
  </si>
  <si>
    <t>RECEP İVEDİK 2</t>
  </si>
  <si>
    <t>MY BLOODY VALENTINE 3D</t>
  </si>
  <si>
    <t>BRIDE WARS</t>
  </si>
  <si>
    <t>USTAOGLU FILM</t>
  </si>
  <si>
    <t>AKSOY FILM-OZEN FILM</t>
  </si>
  <si>
    <t>NIKO: THE WAY TO THE STARS</t>
  </si>
  <si>
    <t>TELEPOOL</t>
  </si>
  <si>
    <t>SPIRIT, THE</t>
  </si>
  <si>
    <t>ODD LOT</t>
  </si>
  <si>
    <t>HAVAR</t>
  </si>
  <si>
    <t>GULERYUZ FILM</t>
  </si>
  <si>
    <t>UMUT</t>
  </si>
  <si>
    <t>OZEN-HERMES</t>
  </si>
  <si>
    <t>REVOLUTIONARY ROAD</t>
  </si>
  <si>
    <t>FOUR CHRISTMASES</t>
  </si>
  <si>
    <t>GÖLGESİZLER</t>
  </si>
  <si>
    <t>NARSIST FILM</t>
  </si>
  <si>
    <t>LEMON TREE</t>
  </si>
  <si>
    <t>MADAGASCAR 2</t>
  </si>
  <si>
    <t>WATCHMEN</t>
  </si>
  <si>
    <t>GRAN TORINO</t>
  </si>
  <si>
    <t>GNOMES AND TROLLS: THE SECRET CHAMBER</t>
  </si>
  <si>
    <t>CINEMATEQUE</t>
  </si>
  <si>
    <t>DEFNE FILM</t>
  </si>
  <si>
    <t>YAŞAM ARSIZI</t>
  </si>
  <si>
    <t xml:space="preserve">UMUT SANAT </t>
  </si>
  <si>
    <t>TIYATROFIL</t>
  </si>
  <si>
    <t>GÜNEŞİ GÖRDÜM</t>
  </si>
  <si>
    <t>BOYUT FILM</t>
  </si>
  <si>
    <t>SEVEN POUNDS</t>
  </si>
  <si>
    <t>SPRI</t>
  </si>
  <si>
    <t>HOTEL FOR DOGS</t>
  </si>
  <si>
    <t>MAN ON WIRE</t>
  </si>
  <si>
    <t>DUPLICITY</t>
  </si>
  <si>
    <t>SLUMDOG MILLIONAIRE</t>
  </si>
  <si>
    <t>CHANTIER-PINEMA</t>
  </si>
  <si>
    <t>PATHE</t>
  </si>
  <si>
    <t>RACE TO WITCH MOUNTAIN</t>
  </si>
  <si>
    <t>HORSEMEN</t>
  </si>
  <si>
    <t>WRESTLER, THE</t>
  </si>
  <si>
    <t>BIR FILM-MARS P.</t>
  </si>
  <si>
    <t>HUNGER</t>
  </si>
  <si>
    <t>GÖLGE</t>
  </si>
  <si>
    <t>LUP FILM</t>
  </si>
  <si>
    <t>TALE OF DESPERAUX, THE</t>
  </si>
  <si>
    <t>YES MAN</t>
  </si>
  <si>
    <t>AUSTRALIA</t>
  </si>
  <si>
    <t>[REC]</t>
  </si>
  <si>
    <t>TILSIM DESIGN</t>
  </si>
  <si>
    <t>PASSENGERS</t>
  </si>
  <si>
    <t>PRIDE AND GLORY</t>
  </si>
  <si>
    <t>ŞEYTANIN PABUCU</t>
  </si>
  <si>
    <t>MIA YAPIM</t>
  </si>
  <si>
    <t>UNDERWORLD 3</t>
  </si>
  <si>
    <t>NEW IN TOWN</t>
  </si>
  <si>
    <t>OXFORD MURDERS, THE</t>
  </si>
  <si>
    <t>CAPITOL</t>
  </si>
  <si>
    <t>PUBLIC ENEMY NUMBER ONE</t>
  </si>
  <si>
    <t>TMC FILM</t>
  </si>
  <si>
    <t>HAYAT VAR</t>
  </si>
  <si>
    <t>ATLANTIK</t>
  </si>
  <si>
    <t>GOKTEN 3 ELMA DUSTU</t>
  </si>
  <si>
    <t>ISSIZ ADAM</t>
  </si>
  <si>
    <t>CINEFILM</t>
  </si>
  <si>
    <t>MOST PRODUCTION</t>
  </si>
  <si>
    <t>DAY EARTH STOOD STILL, THE</t>
  </si>
  <si>
    <t>DOUBT</t>
  </si>
  <si>
    <t>İKİ ÇİZGİ</t>
  </si>
  <si>
    <t>EVCI FILM</t>
  </si>
  <si>
    <t>CONFESSION OF A SHOPAHOLIC</t>
  </si>
  <si>
    <t>MUTANT CHRONICLES, THE</t>
  </si>
  <si>
    <t>VOLTAGE</t>
  </si>
  <si>
    <t>3 MAYMUN</t>
  </si>
  <si>
    <t>IMAJ-NBC</t>
  </si>
  <si>
    <t>WALTZ WITH BASHIR</t>
  </si>
  <si>
    <t>MARS PRODUCTION</t>
  </si>
  <si>
    <t>LARGO WINCH</t>
  </si>
  <si>
    <t>D PRODUCTIONS</t>
  </si>
  <si>
    <t>ÖLDÜR BENİ</t>
  </si>
  <si>
    <t>DUNYA &amp; DESIE</t>
  </si>
  <si>
    <t>A+ FILMS</t>
  </si>
  <si>
    <t>BODY OF LIES</t>
  </si>
  <si>
    <t>FROST NIXON</t>
  </si>
</sst>
</file>

<file path=xl/styles.xml><?xml version="1.0" encoding="utf-8"?>
<styleSheet xmlns="http://schemas.openxmlformats.org/spreadsheetml/2006/main">
  <numFmts count="48">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 numFmtId="203" formatCode="dd/mm/yyyy;@"/>
  </numFmts>
  <fonts count="74">
    <font>
      <sz val="10"/>
      <name val="Arial"/>
      <family val="0"/>
    </font>
    <font>
      <sz val="8"/>
      <name val="Arial"/>
      <family val="2"/>
    </font>
    <font>
      <u val="single"/>
      <sz val="10"/>
      <color indexed="12"/>
      <name val="Arial"/>
      <family val="0"/>
    </font>
    <font>
      <u val="single"/>
      <sz val="10"/>
      <color indexed="36"/>
      <name val="Arial"/>
      <family val="0"/>
    </font>
    <font>
      <sz val="14"/>
      <name val="Impact"/>
      <family val="2"/>
    </font>
    <font>
      <sz val="9"/>
      <name val="Trebuchet MS"/>
      <family val="2"/>
    </font>
    <font>
      <sz val="20"/>
      <name val="Impact"/>
      <family val="2"/>
    </font>
    <font>
      <sz val="14"/>
      <name val="Arial"/>
      <family val="2"/>
    </font>
    <font>
      <i/>
      <sz val="9"/>
      <name val="Arial"/>
      <family val="2"/>
    </font>
    <font>
      <b/>
      <sz val="14"/>
      <name val="Impact"/>
      <family val="2"/>
    </font>
    <font>
      <b/>
      <sz val="14"/>
      <name val="Arial"/>
      <family val="2"/>
    </font>
    <font>
      <b/>
      <sz val="9"/>
      <name val="Arial"/>
      <family val="2"/>
    </font>
    <font>
      <b/>
      <sz val="12"/>
      <color indexed="9"/>
      <name val="Trebuchet MS"/>
      <family val="2"/>
    </font>
    <font>
      <sz val="12"/>
      <color indexed="9"/>
      <name val="Trebuchet MS"/>
      <family val="2"/>
    </font>
    <font>
      <sz val="12"/>
      <color indexed="9"/>
      <name val="Impact"/>
      <family val="2"/>
    </font>
    <font>
      <sz val="8"/>
      <name val="Trebuchet MS"/>
      <family val="2"/>
    </font>
    <font>
      <b/>
      <sz val="11"/>
      <name val="Century Gothic"/>
      <family val="2"/>
    </font>
    <font>
      <sz val="12"/>
      <name val="Impact"/>
      <family val="2"/>
    </font>
    <font>
      <b/>
      <sz val="14"/>
      <color indexed="18"/>
      <name val="Impact"/>
      <family val="2"/>
    </font>
    <font>
      <b/>
      <sz val="10"/>
      <name val="Arial Narrow"/>
      <family val="2"/>
    </font>
    <font>
      <b/>
      <sz val="10"/>
      <color indexed="9"/>
      <name val="Arial Narrow"/>
      <family val="2"/>
    </font>
    <font>
      <b/>
      <sz val="10"/>
      <color indexed="9"/>
      <name val="Trebuchet MS"/>
      <family val="2"/>
    </font>
    <font>
      <sz val="10"/>
      <color indexed="9"/>
      <name val="Trebuchet MS"/>
      <family val="2"/>
    </font>
    <font>
      <sz val="10"/>
      <name val="Trebuchet MS"/>
      <family val="2"/>
    </font>
    <font>
      <sz val="20"/>
      <color indexed="40"/>
      <name val="GoudyLight"/>
      <family val="0"/>
    </font>
    <font>
      <sz val="10"/>
      <color indexed="40"/>
      <name val="Arial"/>
      <family val="0"/>
    </font>
    <font>
      <sz val="16"/>
      <color indexed="40"/>
      <name val="GoudyLight"/>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40"/>
      <color indexed="8"/>
      <name val="Impact"/>
      <family val="0"/>
    </font>
    <font>
      <sz val="40"/>
      <color indexed="8"/>
      <name val="Arial"/>
      <family val="0"/>
    </font>
    <font>
      <sz val="26"/>
      <color indexed="8"/>
      <name val="Impact"/>
      <family val="0"/>
    </font>
    <font>
      <sz val="20"/>
      <color indexed="8"/>
      <name val="Impact"/>
      <family val="0"/>
    </font>
    <font>
      <sz val="16"/>
      <color indexed="9"/>
      <name val="Impact"/>
      <family val="0"/>
    </font>
    <font>
      <sz val="30"/>
      <color indexed="9"/>
      <name val="Impact"/>
      <family val="0"/>
    </font>
    <font>
      <sz val="30"/>
      <color indexed="9"/>
      <name val="Arial"/>
      <family val="0"/>
    </font>
    <font>
      <sz val="40"/>
      <color indexed="9"/>
      <name val="Impact"/>
      <family val="0"/>
    </font>
    <font>
      <sz val="26"/>
      <color indexed="9"/>
      <name val="Impact"/>
      <family val="0"/>
    </font>
    <font>
      <sz val="14"/>
      <color indexed="9"/>
      <name val="Impact"/>
      <family val="0"/>
    </font>
    <font>
      <sz val="35"/>
      <color indexed="8"/>
      <name val="Impact"/>
      <family val="0"/>
    </font>
    <font>
      <sz val="35"/>
      <color indexed="8"/>
      <name val="Arial"/>
      <family val="0"/>
    </font>
    <font>
      <sz val="12"/>
      <color indexed="8"/>
      <name val="Impact"/>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color indexed="63"/>
      </right>
      <top style="hair"/>
      <bottom style="hair"/>
    </border>
    <border>
      <left style="hair"/>
      <right style="hair"/>
      <top>
        <color indexed="63"/>
      </top>
      <bottom style="hair"/>
    </border>
    <border>
      <left>
        <color indexed="63"/>
      </left>
      <right style="hair"/>
      <top style="hair"/>
      <bottom style="hair"/>
    </border>
    <border>
      <left style="hair"/>
      <right>
        <color indexed="63"/>
      </right>
      <top style="hair"/>
      <bottom style="thin"/>
    </border>
    <border>
      <left style="hair"/>
      <right style="hair"/>
      <top style="hair"/>
      <bottom>
        <color indexed="63"/>
      </bottom>
    </border>
    <border>
      <left style="hair"/>
      <right style="medium"/>
      <top style="hair"/>
      <bottom>
        <color indexed="63"/>
      </bottom>
    </border>
    <border>
      <left style="hair"/>
      <right>
        <color indexed="63"/>
      </right>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hair"/>
      <right>
        <color indexed="63"/>
      </right>
      <top>
        <color indexed="63"/>
      </top>
      <bottom style="hair"/>
    </border>
    <border>
      <left style="medium"/>
      <right style="hair"/>
      <top style="hair"/>
      <bottom style="hair"/>
    </border>
    <border>
      <left style="hair"/>
      <right style="medium"/>
      <top style="hair"/>
      <bottom style="hair"/>
    </border>
    <border>
      <left style="hair"/>
      <right style="hair"/>
      <top style="hair"/>
      <bottom style="medium"/>
    </border>
    <border>
      <left style="hair"/>
      <right>
        <color indexed="63"/>
      </right>
      <top style="hair"/>
      <bottom style="medium"/>
    </border>
    <border>
      <left style="medium"/>
      <right style="hair"/>
      <top style="hair"/>
      <bottom style="medium"/>
    </border>
    <border>
      <left style="hair"/>
      <right style="medium"/>
      <top style="hair"/>
      <bottom style="medium"/>
    </border>
    <border>
      <left style="medium"/>
      <right style="hair"/>
      <top>
        <color indexed="63"/>
      </top>
      <bottom style="hair"/>
    </border>
    <border>
      <left style="hair"/>
      <right style="medium"/>
      <top>
        <color indexed="63"/>
      </top>
      <bottom style="hair"/>
    </border>
    <border>
      <left style="medium"/>
      <right style="hair"/>
      <top style="medium"/>
      <bottom style="hair"/>
    </border>
    <border>
      <left style="hair"/>
      <right style="hair"/>
      <top style="medium"/>
      <bottom style="hair"/>
    </border>
    <border>
      <left style="hair"/>
      <right style="medium"/>
      <top style="medium"/>
      <bottom style="hair"/>
    </border>
    <border>
      <left>
        <color indexed="63"/>
      </left>
      <right>
        <color indexed="63"/>
      </right>
      <top>
        <color indexed="63"/>
      </top>
      <bottom style="hair"/>
    </border>
    <border>
      <left>
        <color indexed="63"/>
      </left>
      <right style="hair"/>
      <top>
        <color indexed="63"/>
      </top>
      <bottom style="hair"/>
    </border>
    <border>
      <left style="medium"/>
      <right style="hair"/>
      <top style="hair"/>
      <bottom>
        <color indexed="63"/>
      </bottom>
    </border>
    <border>
      <left style="medium"/>
      <right style="thin"/>
      <top style="medium"/>
      <bottom style="thin"/>
    </border>
    <border>
      <left style="medium"/>
      <right style="thin"/>
      <top style="thin"/>
      <bottom>
        <color indexed="63"/>
      </bottom>
    </border>
    <border>
      <left style="thin"/>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2" fillId="0" borderId="0" applyNumberFormat="0" applyFill="0" applyBorder="0" applyAlignment="0" applyProtection="0"/>
    <xf numFmtId="0" fontId="3"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2"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232">
    <xf numFmtId="0" fontId="0" fillId="0" borderId="0" xfId="0" applyAlignment="1">
      <alignment/>
    </xf>
    <xf numFmtId="0" fontId="21" fillId="33" borderId="10" xfId="0" applyFont="1" applyFill="1" applyBorder="1" applyAlignment="1" applyProtection="1">
      <alignment horizontal="center" vertical="center"/>
      <protection/>
    </xf>
    <xf numFmtId="0" fontId="19" fillId="0" borderId="11" xfId="0" applyFont="1" applyFill="1" applyBorder="1" applyAlignment="1" applyProtection="1">
      <alignment horizontal="right" vertical="center"/>
      <protection/>
    </xf>
    <xf numFmtId="3" fontId="22" fillId="33" borderId="12" xfId="0" applyNumberFormat="1" applyFont="1" applyFill="1" applyBorder="1" applyAlignment="1" applyProtection="1">
      <alignment horizontal="center" vertical="center"/>
      <protection/>
    </xf>
    <xf numFmtId="0" fontId="22" fillId="33" borderId="12" xfId="0" applyFont="1" applyFill="1" applyBorder="1" applyAlignment="1" applyProtection="1">
      <alignment horizontal="center" vertical="center"/>
      <protection/>
    </xf>
    <xf numFmtId="193" fontId="22" fillId="33" borderId="12" xfId="0" applyNumberFormat="1" applyFont="1" applyFill="1" applyBorder="1" applyAlignment="1" applyProtection="1">
      <alignment horizontal="center" vertical="center"/>
      <protection/>
    </xf>
    <xf numFmtId="192" fontId="22" fillId="33" borderId="12" xfId="59"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right" vertical="center"/>
      <protection/>
    </xf>
    <xf numFmtId="171" fontId="4" fillId="0" borderId="10" xfId="42" applyFont="1" applyFill="1" applyBorder="1" applyAlignment="1" applyProtection="1">
      <alignment horizontal="left" vertical="center"/>
      <protection/>
    </xf>
    <xf numFmtId="190" fontId="4" fillId="0" borderId="10" xfId="0" applyNumberFormat="1" applyFont="1" applyFill="1" applyBorder="1" applyAlignment="1" applyProtection="1">
      <alignment horizontal="center" vertical="center"/>
      <protection/>
    </xf>
    <xf numFmtId="0" fontId="4" fillId="0" borderId="10" xfId="0" applyFont="1" applyFill="1" applyBorder="1" applyAlignment="1" applyProtection="1">
      <alignment vertical="center"/>
      <protection/>
    </xf>
    <xf numFmtId="0" fontId="4" fillId="0" borderId="10" xfId="0" applyNumberFormat="1" applyFont="1" applyFill="1" applyBorder="1" applyAlignment="1" applyProtection="1">
      <alignment horizontal="center" vertical="center"/>
      <protection/>
    </xf>
    <xf numFmtId="191" fontId="18" fillId="0" borderId="10" xfId="0" applyNumberFormat="1" applyFont="1" applyFill="1" applyBorder="1" applyAlignment="1" applyProtection="1">
      <alignment horizontal="right" vertical="center"/>
      <protection/>
    </xf>
    <xf numFmtId="191" fontId="4" fillId="0" borderId="10" xfId="0" applyNumberFormat="1" applyFont="1" applyFill="1" applyBorder="1" applyAlignment="1" applyProtection="1">
      <alignment horizontal="right" vertical="center"/>
      <protection/>
    </xf>
    <xf numFmtId="191" fontId="17" fillId="0" borderId="10" xfId="0" applyNumberFormat="1" applyFont="1" applyFill="1" applyBorder="1" applyAlignment="1" applyProtection="1">
      <alignment horizontal="right" vertical="center"/>
      <protection/>
    </xf>
    <xf numFmtId="191" fontId="9" fillId="0" borderId="10" xfId="0" applyNumberFormat="1" applyFont="1" applyFill="1" applyBorder="1" applyAlignment="1" applyProtection="1">
      <alignment horizontal="right" vertical="center"/>
      <protection/>
    </xf>
    <xf numFmtId="193" fontId="4" fillId="0" borderId="10" xfId="0" applyNumberFormat="1" applyFont="1" applyFill="1" applyBorder="1" applyAlignment="1" applyProtection="1">
      <alignment vertical="center"/>
      <protection locked="0"/>
    </xf>
    <xf numFmtId="0" fontId="4" fillId="0" borderId="10" xfId="0" applyFont="1" applyFill="1" applyBorder="1" applyAlignment="1" applyProtection="1">
      <alignment vertical="center"/>
      <protection locked="0"/>
    </xf>
    <xf numFmtId="0" fontId="6" fillId="0" borderId="10" xfId="0" applyFont="1" applyFill="1" applyBorder="1" applyAlignment="1" applyProtection="1">
      <alignment vertical="center"/>
      <protection locked="0"/>
    </xf>
    <xf numFmtId="0" fontId="16" fillId="0" borderId="10"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7" fillId="0" borderId="10" xfId="0" applyFont="1" applyFill="1" applyBorder="1" applyAlignment="1" applyProtection="1">
      <alignment vertical="center"/>
      <protection locked="0"/>
    </xf>
    <xf numFmtId="0" fontId="5" fillId="0" borderId="10" xfId="0" applyFont="1" applyFill="1" applyBorder="1" applyAlignment="1" applyProtection="1">
      <alignment vertical="center"/>
      <protection locked="0"/>
    </xf>
    <xf numFmtId="0" fontId="21" fillId="0" borderId="10" xfId="0" applyFont="1" applyFill="1" applyBorder="1" applyAlignment="1" applyProtection="1">
      <alignment horizontal="center" vertical="center"/>
      <protection/>
    </xf>
    <xf numFmtId="0" fontId="20" fillId="0" borderId="10" xfId="0" applyFont="1" applyFill="1" applyBorder="1" applyAlignment="1" applyProtection="1">
      <alignment horizontal="right" vertical="center"/>
      <protection/>
    </xf>
    <xf numFmtId="0" fontId="14" fillId="0" borderId="10" xfId="0" applyFont="1" applyFill="1" applyBorder="1" applyAlignment="1" applyProtection="1">
      <alignment horizontal="left" vertical="center"/>
      <protection/>
    </xf>
    <xf numFmtId="190" fontId="14" fillId="0" borderId="10" xfId="0" applyNumberFormat="1" applyFont="1" applyFill="1" applyBorder="1" applyAlignment="1" applyProtection="1">
      <alignment horizontal="center" vertical="center"/>
      <protection/>
    </xf>
    <xf numFmtId="0" fontId="14" fillId="0" borderId="10" xfId="0" applyFont="1" applyFill="1" applyBorder="1" applyAlignment="1" applyProtection="1">
      <alignment vertical="center"/>
      <protection/>
    </xf>
    <xf numFmtId="0" fontId="14" fillId="0" borderId="10" xfId="0" applyFont="1" applyFill="1" applyBorder="1" applyAlignment="1" applyProtection="1">
      <alignment horizontal="center" vertical="center"/>
      <protection/>
    </xf>
    <xf numFmtId="3" fontId="12" fillId="0" borderId="10" xfId="0" applyNumberFormat="1" applyFont="1" applyFill="1" applyBorder="1" applyAlignment="1" applyProtection="1">
      <alignment horizontal="center" vertical="center"/>
      <protection/>
    </xf>
    <xf numFmtId="0" fontId="12" fillId="0" borderId="10" xfId="0" applyFont="1" applyFill="1" applyBorder="1" applyAlignment="1" applyProtection="1">
      <alignment horizontal="center" vertical="center"/>
      <protection/>
    </xf>
    <xf numFmtId="193" fontId="12" fillId="0" borderId="10" xfId="0" applyNumberFormat="1" applyFont="1" applyFill="1" applyBorder="1" applyAlignment="1" applyProtection="1">
      <alignment vertical="center"/>
      <protection/>
    </xf>
    <xf numFmtId="191" fontId="12" fillId="0" borderId="10" xfId="0" applyNumberFormat="1" applyFont="1" applyFill="1" applyBorder="1" applyAlignment="1" applyProtection="1">
      <alignment horizontal="right" vertical="center"/>
      <protection/>
    </xf>
    <xf numFmtId="192" fontId="12" fillId="0" borderId="10" xfId="59" applyNumberFormat="1" applyFont="1" applyFill="1" applyBorder="1" applyAlignment="1" applyProtection="1">
      <alignment vertical="center"/>
      <protection/>
    </xf>
    <xf numFmtId="0" fontId="13" fillId="0" borderId="10" xfId="0" applyFont="1" applyFill="1" applyBorder="1" applyAlignment="1" applyProtection="1">
      <alignment vertical="center"/>
      <protection/>
    </xf>
    <xf numFmtId="0" fontId="19" fillId="0" borderId="10" xfId="0" applyFont="1" applyFill="1" applyBorder="1" applyAlignment="1" applyProtection="1">
      <alignment horizontal="right" vertical="center"/>
      <protection locked="0"/>
    </xf>
    <xf numFmtId="0" fontId="7" fillId="0" borderId="10" xfId="0" applyFont="1" applyFill="1" applyBorder="1" applyAlignment="1" applyProtection="1">
      <alignment horizontal="left" vertical="center"/>
      <protection locked="0"/>
    </xf>
    <xf numFmtId="190" fontId="7" fillId="0" borderId="10" xfId="0" applyNumberFormat="1"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193" fontId="7" fillId="0" borderId="10" xfId="0" applyNumberFormat="1" applyFont="1" applyFill="1" applyBorder="1" applyAlignment="1" applyProtection="1">
      <alignment vertical="center"/>
      <protection locked="0"/>
    </xf>
    <xf numFmtId="0" fontId="11" fillId="0" borderId="10" xfId="0" applyFont="1" applyFill="1" applyBorder="1" applyAlignment="1" applyProtection="1">
      <alignment vertical="center"/>
      <protection locked="0"/>
    </xf>
    <xf numFmtId="0" fontId="11" fillId="0" borderId="10" xfId="0" applyFont="1" applyFill="1" applyBorder="1" applyAlignment="1">
      <alignment vertical="center"/>
    </xf>
    <xf numFmtId="0" fontId="11" fillId="0" borderId="10" xfId="0" applyFont="1" applyFill="1" applyBorder="1" applyAlignment="1">
      <alignment horizontal="center" vertical="center"/>
    </xf>
    <xf numFmtId="191" fontId="7" fillId="0" borderId="10" xfId="0" applyNumberFormat="1" applyFont="1" applyFill="1" applyBorder="1" applyAlignment="1" applyProtection="1">
      <alignment horizontal="right" vertical="center"/>
      <protection locked="0"/>
    </xf>
    <xf numFmtId="0" fontId="16" fillId="0" borderId="13"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19" fillId="0" borderId="11" xfId="0" applyFont="1" applyFill="1" applyBorder="1" applyAlignment="1" applyProtection="1">
      <alignment horizontal="center" vertical="center"/>
      <protection/>
    </xf>
    <xf numFmtId="0" fontId="20" fillId="0" borderId="11" xfId="0" applyFont="1" applyFill="1" applyBorder="1" applyAlignment="1" applyProtection="1">
      <alignment horizontal="center" vertical="center"/>
      <protection/>
    </xf>
    <xf numFmtId="0" fontId="19" fillId="0" borderId="14" xfId="0" applyFont="1" applyFill="1" applyBorder="1" applyAlignment="1" applyProtection="1">
      <alignment horizontal="right" vertical="center"/>
      <protection/>
    </xf>
    <xf numFmtId="193" fontId="16" fillId="0" borderId="15" xfId="0" applyNumberFormat="1" applyFont="1" applyFill="1" applyBorder="1" applyAlignment="1" applyProtection="1">
      <alignment horizontal="center" vertical="center" wrapText="1"/>
      <protection/>
    </xf>
    <xf numFmtId="193" fontId="16" fillId="0" borderId="16" xfId="0" applyNumberFormat="1" applyFont="1" applyFill="1" applyBorder="1" applyAlignment="1" applyProtection="1">
      <alignment horizontal="center" vertical="center" wrapText="1"/>
      <protection/>
    </xf>
    <xf numFmtId="192" fontId="4" fillId="0" borderId="10" xfId="0" applyNumberFormat="1" applyFont="1" applyFill="1" applyBorder="1" applyAlignment="1" applyProtection="1">
      <alignment vertical="center"/>
      <protection locked="0"/>
    </xf>
    <xf numFmtId="192" fontId="16" fillId="0" borderId="15" xfId="0" applyNumberFormat="1" applyFont="1" applyFill="1" applyBorder="1" applyAlignment="1" applyProtection="1">
      <alignment horizontal="center" vertical="center" wrapText="1"/>
      <protection/>
    </xf>
    <xf numFmtId="192" fontId="7" fillId="0" borderId="10" xfId="0" applyNumberFormat="1" applyFont="1" applyFill="1" applyBorder="1" applyAlignment="1" applyProtection="1">
      <alignment vertical="center"/>
      <protection locked="0"/>
    </xf>
    <xf numFmtId="0" fontId="19" fillId="0" borderId="17" xfId="0" applyFont="1" applyFill="1" applyBorder="1" applyAlignment="1" applyProtection="1">
      <alignment horizontal="right" vertical="center"/>
      <protection/>
    </xf>
    <xf numFmtId="1" fontId="19" fillId="0" borderId="0" xfId="0" applyNumberFormat="1" applyFont="1" applyFill="1" applyBorder="1" applyAlignment="1" applyProtection="1">
      <alignment horizontal="right" vertical="center"/>
      <protection/>
    </xf>
    <xf numFmtId="171" fontId="4" fillId="0" borderId="0" xfId="42" applyFont="1" applyFill="1" applyBorder="1" applyAlignment="1" applyProtection="1">
      <alignment vertical="center"/>
      <protection/>
    </xf>
    <xf numFmtId="190" fontId="4"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left" vertical="center"/>
      <protection/>
    </xf>
    <xf numFmtId="0" fontId="4" fillId="0" borderId="0" xfId="0" applyNumberFormat="1" applyFont="1" applyFill="1" applyBorder="1" applyAlignment="1" applyProtection="1">
      <alignment horizontal="center" vertical="center"/>
      <protection/>
    </xf>
    <xf numFmtId="191" fontId="18" fillId="0" borderId="0" xfId="0" applyNumberFormat="1" applyFont="1" applyFill="1" applyBorder="1" applyAlignment="1" applyProtection="1">
      <alignment horizontal="right" vertical="center"/>
      <protection/>
    </xf>
    <xf numFmtId="188" fontId="9" fillId="0" borderId="0" xfId="0" applyNumberFormat="1" applyFont="1" applyFill="1" applyBorder="1" applyAlignment="1" applyProtection="1">
      <alignment horizontal="right" vertical="center"/>
      <protection/>
    </xf>
    <xf numFmtId="188" fontId="4" fillId="0" borderId="0" xfId="0" applyNumberFormat="1" applyFont="1" applyFill="1" applyBorder="1" applyAlignment="1" applyProtection="1">
      <alignment horizontal="right" vertical="center"/>
      <protection/>
    </xf>
    <xf numFmtId="193" fontId="4" fillId="0" borderId="0" xfId="0" applyNumberFormat="1" applyFont="1" applyFill="1" applyBorder="1" applyAlignment="1" applyProtection="1">
      <alignment vertical="center"/>
      <protection/>
    </xf>
    <xf numFmtId="191" fontId="17" fillId="0" borderId="0" xfId="0" applyNumberFormat="1" applyFont="1" applyFill="1" applyBorder="1" applyAlignment="1" applyProtection="1">
      <alignment horizontal="right" vertical="center"/>
      <protection/>
    </xf>
    <xf numFmtId="188" fontId="17" fillId="0" borderId="0" xfId="0" applyNumberFormat="1" applyFont="1" applyFill="1" applyBorder="1" applyAlignment="1" applyProtection="1">
      <alignment horizontal="right" vertical="center"/>
      <protection/>
    </xf>
    <xf numFmtId="193" fontId="4" fillId="0" borderId="0" xfId="0" applyNumberFormat="1" applyFont="1" applyFill="1" applyBorder="1" applyAlignment="1" applyProtection="1">
      <alignment horizontal="right" vertical="center"/>
      <protection/>
    </xf>
    <xf numFmtId="0" fontId="4"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19" fillId="0" borderId="18" xfId="0" applyFont="1" applyBorder="1" applyAlignment="1" applyProtection="1">
      <alignment horizontal="center" vertical="center"/>
      <protection/>
    </xf>
    <xf numFmtId="0" fontId="16" fillId="0" borderId="0" xfId="0" applyFont="1" applyBorder="1" applyAlignment="1" applyProtection="1">
      <alignment horizontal="center" vertical="center"/>
      <protection/>
    </xf>
    <xf numFmtId="0" fontId="20" fillId="0" borderId="19" xfId="0" applyFont="1" applyBorder="1" applyAlignment="1" applyProtection="1">
      <alignment horizontal="center" vertical="center"/>
      <protection/>
    </xf>
    <xf numFmtId="191" fontId="16" fillId="0" borderId="20" xfId="0" applyNumberFormat="1" applyFont="1" applyBorder="1" applyAlignment="1" applyProtection="1">
      <alignment horizontal="center" wrapText="1"/>
      <protection/>
    </xf>
    <xf numFmtId="188" fontId="16" fillId="0" borderId="20" xfId="0" applyNumberFormat="1" applyFont="1" applyBorder="1" applyAlignment="1" applyProtection="1">
      <alignment horizontal="center" wrapText="1"/>
      <protection/>
    </xf>
    <xf numFmtId="191" fontId="16" fillId="0" borderId="20" xfId="0" applyNumberFormat="1" applyFont="1" applyFill="1" applyBorder="1" applyAlignment="1" applyProtection="1">
      <alignment horizontal="center" wrapText="1"/>
      <protection/>
    </xf>
    <xf numFmtId="188" fontId="16" fillId="0" borderId="20" xfId="0" applyNumberFormat="1" applyFont="1" applyFill="1" applyBorder="1" applyAlignment="1" applyProtection="1">
      <alignment horizontal="center" wrapText="1"/>
      <protection/>
    </xf>
    <xf numFmtId="193" fontId="16" fillId="0" borderId="20" xfId="0" applyNumberFormat="1" applyFont="1" applyFill="1" applyBorder="1" applyAlignment="1" applyProtection="1">
      <alignment horizontal="center" wrapText="1"/>
      <protection/>
    </xf>
    <xf numFmtId="0" fontId="16" fillId="0" borderId="20" xfId="0" applyFont="1" applyBorder="1" applyAlignment="1" applyProtection="1">
      <alignment horizontal="center" wrapText="1"/>
      <protection/>
    </xf>
    <xf numFmtId="193" fontId="16" fillId="0" borderId="21" xfId="0" applyNumberFormat="1" applyFont="1" applyFill="1" applyBorder="1" applyAlignment="1" applyProtection="1">
      <alignment horizontal="center" wrapText="1"/>
      <protection/>
    </xf>
    <xf numFmtId="0" fontId="4"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19" fillId="0" borderId="22" xfId="0" applyFont="1" applyFill="1" applyBorder="1" applyAlignment="1" applyProtection="1">
      <alignment horizontal="right" vertical="center"/>
      <protection/>
    </xf>
    <xf numFmtId="0" fontId="5"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5" fillId="0" borderId="0" xfId="0" applyFont="1" applyFill="1" applyBorder="1" applyAlignment="1" applyProtection="1">
      <alignment vertical="center" wrapText="1"/>
      <protection locked="0"/>
    </xf>
    <xf numFmtId="3" fontId="21" fillId="33" borderId="12" xfId="0" applyNumberFormat="1" applyFont="1" applyFill="1" applyBorder="1" applyAlignment="1" applyProtection="1">
      <alignment horizontal="center" vertical="center"/>
      <protection/>
    </xf>
    <xf numFmtId="0" fontId="21" fillId="33" borderId="12" xfId="0" applyFont="1" applyFill="1" applyBorder="1" applyAlignment="1" applyProtection="1">
      <alignment horizontal="center" vertical="center"/>
      <protection/>
    </xf>
    <xf numFmtId="185" fontId="21" fillId="33" borderId="12" xfId="0" applyNumberFormat="1" applyFont="1" applyFill="1" applyBorder="1" applyAlignment="1" applyProtection="1">
      <alignment horizontal="center" vertical="center"/>
      <protection/>
    </xf>
    <xf numFmtId="188" fontId="21" fillId="33" borderId="12" xfId="0" applyNumberFormat="1" applyFont="1" applyFill="1" applyBorder="1" applyAlignment="1" applyProtection="1">
      <alignment horizontal="center" vertical="center"/>
      <protection/>
    </xf>
    <xf numFmtId="193" fontId="21" fillId="33" borderId="12" xfId="0" applyNumberFormat="1" applyFont="1" applyFill="1" applyBorder="1" applyAlignment="1" applyProtection="1">
      <alignment horizontal="center" vertical="center"/>
      <protection/>
    </xf>
    <xf numFmtId="192" fontId="21" fillId="33" borderId="12" xfId="59" applyNumberFormat="1" applyFont="1" applyFill="1" applyBorder="1" applyAlignment="1" applyProtection="1">
      <alignment horizontal="center" vertical="center"/>
      <protection/>
    </xf>
    <xf numFmtId="0" fontId="21" fillId="0" borderId="0" xfId="0" applyFont="1" applyBorder="1" applyAlignment="1" applyProtection="1">
      <alignment horizontal="center" vertical="center"/>
      <protection/>
    </xf>
    <xf numFmtId="0" fontId="20" fillId="0" borderId="0" xfId="0" applyFont="1" applyFill="1" applyBorder="1" applyAlignment="1" applyProtection="1">
      <alignment horizontal="right" vertical="center"/>
      <protection/>
    </xf>
    <xf numFmtId="0" fontId="14" fillId="0" borderId="0" xfId="0" applyFont="1" applyFill="1" applyBorder="1" applyAlignment="1" applyProtection="1">
      <alignment vertical="center"/>
      <protection/>
    </xf>
    <xf numFmtId="3" fontId="12" fillId="0" borderId="0" xfId="0" applyNumberFormat="1"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185" fontId="12" fillId="0" borderId="0" xfId="0" applyNumberFormat="1" applyFont="1" applyFill="1" applyBorder="1" applyAlignment="1" applyProtection="1">
      <alignment vertical="center"/>
      <protection/>
    </xf>
    <xf numFmtId="188" fontId="12" fillId="0" borderId="0" xfId="0" applyNumberFormat="1" applyFont="1" applyFill="1" applyBorder="1" applyAlignment="1" applyProtection="1">
      <alignment vertical="center"/>
      <protection/>
    </xf>
    <xf numFmtId="188" fontId="12" fillId="0" borderId="0" xfId="0" applyNumberFormat="1" applyFont="1" applyFill="1" applyBorder="1" applyAlignment="1" applyProtection="1">
      <alignment horizontal="right" vertical="center"/>
      <protection/>
    </xf>
    <xf numFmtId="193" fontId="12" fillId="0" borderId="0" xfId="0" applyNumberFormat="1" applyFont="1" applyFill="1" applyBorder="1" applyAlignment="1" applyProtection="1">
      <alignment vertical="center"/>
      <protection/>
    </xf>
    <xf numFmtId="185" fontId="12" fillId="0" borderId="0" xfId="0" applyNumberFormat="1" applyFont="1" applyFill="1" applyBorder="1" applyAlignment="1" applyProtection="1">
      <alignment horizontal="right" vertical="center"/>
      <protection/>
    </xf>
    <xf numFmtId="192" fontId="12" fillId="0" borderId="0" xfId="59" applyNumberFormat="1" applyFont="1" applyFill="1" applyBorder="1" applyAlignment="1" applyProtection="1">
      <alignment vertical="center"/>
      <protection/>
    </xf>
    <xf numFmtId="188" fontId="12" fillId="0" borderId="0" xfId="0" applyNumberFormat="1" applyFont="1" applyFill="1" applyBorder="1" applyAlignment="1" applyProtection="1">
      <alignment horizontal="center" vertical="center"/>
      <protection/>
    </xf>
    <xf numFmtId="0" fontId="13" fillId="0" borderId="0" xfId="0" applyFont="1" applyFill="1" applyBorder="1" applyAlignment="1" applyProtection="1">
      <alignment vertical="center"/>
      <protection/>
    </xf>
    <xf numFmtId="0" fontId="19" fillId="0" borderId="0" xfId="0" applyFont="1" applyBorder="1" applyAlignment="1" applyProtection="1">
      <alignment horizontal="right" vertical="center"/>
      <protection locked="0"/>
    </xf>
    <xf numFmtId="0" fontId="10"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center"/>
      <protection locked="0"/>
    </xf>
    <xf numFmtId="0" fontId="11" fillId="0" borderId="0" xfId="0" applyFont="1" applyFill="1" applyBorder="1" applyAlignment="1">
      <alignment horizontal="left" vertical="center"/>
    </xf>
    <xf numFmtId="0" fontId="7" fillId="0" borderId="0" xfId="0" applyFont="1" applyBorder="1" applyAlignment="1" applyProtection="1">
      <alignment horizontal="center" vertical="center"/>
      <protection locked="0"/>
    </xf>
    <xf numFmtId="185" fontId="7" fillId="0" borderId="0" xfId="0" applyNumberFormat="1" applyFont="1" applyBorder="1" applyAlignment="1" applyProtection="1">
      <alignment vertical="center"/>
      <protection locked="0"/>
    </xf>
    <xf numFmtId="0" fontId="7" fillId="0" borderId="0" xfId="0" applyFont="1" applyBorder="1" applyAlignment="1" applyProtection="1">
      <alignment vertical="center"/>
      <protection locked="0"/>
    </xf>
    <xf numFmtId="185" fontId="10" fillId="0" borderId="0" xfId="0" applyNumberFormat="1" applyFont="1" applyFill="1" applyBorder="1" applyAlignment="1" applyProtection="1">
      <alignment vertical="center"/>
      <protection locked="0"/>
    </xf>
    <xf numFmtId="193" fontId="7" fillId="0" borderId="0" xfId="0" applyNumberFormat="1" applyFont="1" applyBorder="1" applyAlignment="1" applyProtection="1">
      <alignment vertical="center"/>
      <protection locked="0"/>
    </xf>
    <xf numFmtId="0" fontId="5" fillId="0" borderId="0" xfId="0" applyFont="1" applyBorder="1" applyAlignment="1" applyProtection="1">
      <alignment vertical="center"/>
      <protection locked="0"/>
    </xf>
    <xf numFmtId="0" fontId="11" fillId="0" borderId="0" xfId="0" applyFont="1" applyFill="1" applyBorder="1" applyAlignment="1">
      <alignment horizontal="center" vertical="center"/>
    </xf>
    <xf numFmtId="0" fontId="7" fillId="0" borderId="0" xfId="0" applyFont="1" applyBorder="1" applyAlignment="1" applyProtection="1">
      <alignment horizontal="left" vertical="center"/>
      <protection locked="0"/>
    </xf>
    <xf numFmtId="0" fontId="7" fillId="0" borderId="0" xfId="0" applyFont="1" applyAlignment="1" applyProtection="1">
      <alignment horizontal="center" vertical="center"/>
      <protection locked="0"/>
    </xf>
    <xf numFmtId="185" fontId="7" fillId="0" borderId="0" xfId="0" applyNumberFormat="1" applyFont="1" applyAlignment="1" applyProtection="1">
      <alignment vertical="center"/>
      <protection locked="0"/>
    </xf>
    <xf numFmtId="0" fontId="7" fillId="0" borderId="0" xfId="0" applyFont="1" applyAlignment="1" applyProtection="1">
      <alignment vertical="center"/>
      <protection locked="0"/>
    </xf>
    <xf numFmtId="0" fontId="19" fillId="0" borderId="0" xfId="0" applyFont="1" applyAlignment="1" applyProtection="1">
      <alignment horizontal="right" vertical="center"/>
      <protection locked="0"/>
    </xf>
    <xf numFmtId="0" fontId="7" fillId="0" borderId="0" xfId="0" applyFont="1" applyAlignment="1" applyProtection="1">
      <alignment horizontal="left" vertical="center"/>
      <protection locked="0"/>
    </xf>
    <xf numFmtId="185" fontId="10" fillId="0" borderId="0" xfId="0" applyNumberFormat="1" applyFont="1" applyFill="1" applyAlignment="1" applyProtection="1">
      <alignment vertical="center"/>
      <protection locked="0"/>
    </xf>
    <xf numFmtId="0" fontId="5" fillId="0" borderId="0" xfId="0" applyFont="1" applyAlignment="1" applyProtection="1">
      <alignment vertical="center"/>
      <protection locked="0"/>
    </xf>
    <xf numFmtId="193" fontId="7" fillId="0" borderId="0" xfId="0" applyNumberFormat="1" applyFont="1" applyAlignment="1" applyProtection="1">
      <alignment vertical="center"/>
      <protection locked="0"/>
    </xf>
    <xf numFmtId="185" fontId="7" fillId="0" borderId="0" xfId="0" applyNumberFormat="1" applyFont="1" applyAlignment="1" applyProtection="1">
      <alignment horizontal="right" vertical="center"/>
      <protection locked="0"/>
    </xf>
    <xf numFmtId="188" fontId="7" fillId="0" borderId="0" xfId="0" applyNumberFormat="1" applyFont="1" applyAlignment="1" applyProtection="1">
      <alignment vertical="center"/>
      <protection locked="0"/>
    </xf>
    <xf numFmtId="191" fontId="22" fillId="33" borderId="12" xfId="0" applyNumberFormat="1" applyFont="1" applyFill="1" applyBorder="1" applyAlignment="1" applyProtection="1">
      <alignment horizontal="right" vertical="center"/>
      <protection/>
    </xf>
    <xf numFmtId="191" fontId="21" fillId="33" borderId="12" xfId="0" applyNumberFormat="1" applyFont="1" applyFill="1" applyBorder="1" applyAlignment="1" applyProtection="1">
      <alignment horizontal="right" vertical="center"/>
      <protection/>
    </xf>
    <xf numFmtId="191" fontId="10" fillId="0" borderId="10" xfId="0" applyNumberFormat="1" applyFont="1" applyFill="1" applyBorder="1" applyAlignment="1" applyProtection="1">
      <alignment horizontal="right" vertical="center"/>
      <protection locked="0"/>
    </xf>
    <xf numFmtId="191" fontId="4" fillId="0" borderId="10" xfId="0" applyNumberFormat="1" applyFont="1" applyFill="1" applyBorder="1" applyAlignment="1" applyProtection="1">
      <alignment horizontal="right" vertical="center"/>
      <protection locked="0"/>
    </xf>
    <xf numFmtId="196" fontId="9" fillId="0" borderId="10" xfId="0" applyNumberFormat="1" applyFont="1" applyFill="1" applyBorder="1" applyAlignment="1" applyProtection="1">
      <alignment horizontal="right" vertical="center"/>
      <protection/>
    </xf>
    <xf numFmtId="196" fontId="22" fillId="33" borderId="12" xfId="0" applyNumberFormat="1" applyFont="1" applyFill="1" applyBorder="1" applyAlignment="1" applyProtection="1">
      <alignment horizontal="right" vertical="center"/>
      <protection/>
    </xf>
    <xf numFmtId="196" fontId="12" fillId="0" borderId="10" xfId="0" applyNumberFormat="1" applyFont="1" applyFill="1" applyBorder="1" applyAlignment="1" applyProtection="1">
      <alignment horizontal="right" vertical="center"/>
      <protection/>
    </xf>
    <xf numFmtId="196" fontId="7" fillId="0" borderId="10" xfId="0" applyNumberFormat="1" applyFont="1" applyFill="1" applyBorder="1" applyAlignment="1" applyProtection="1">
      <alignment horizontal="right" vertical="center"/>
      <protection locked="0"/>
    </xf>
    <xf numFmtId="196" fontId="4" fillId="0" borderId="10" xfId="0" applyNumberFormat="1" applyFont="1" applyFill="1" applyBorder="1" applyAlignment="1" applyProtection="1">
      <alignment horizontal="right" vertical="center"/>
      <protection/>
    </xf>
    <xf numFmtId="196" fontId="17" fillId="0" borderId="10" xfId="0" applyNumberFormat="1" applyFont="1" applyFill="1" applyBorder="1" applyAlignment="1" applyProtection="1">
      <alignment horizontal="right" vertical="center"/>
      <protection/>
    </xf>
    <xf numFmtId="196" fontId="9" fillId="0" borderId="10" xfId="0" applyNumberFormat="1" applyFont="1" applyFill="1" applyBorder="1" applyAlignment="1" applyProtection="1">
      <alignment horizontal="right" vertical="center"/>
      <protection locked="0"/>
    </xf>
    <xf numFmtId="196" fontId="21" fillId="33" borderId="12" xfId="0" applyNumberFormat="1" applyFont="1" applyFill="1" applyBorder="1" applyAlignment="1" applyProtection="1">
      <alignment horizontal="right" vertical="center"/>
      <protection/>
    </xf>
    <xf numFmtId="196" fontId="10" fillId="0" borderId="10" xfId="0" applyNumberFormat="1" applyFont="1" applyFill="1" applyBorder="1" applyAlignment="1" applyProtection="1">
      <alignment horizontal="right" vertical="center"/>
      <protection locked="0"/>
    </xf>
    <xf numFmtId="196" fontId="4" fillId="0" borderId="10" xfId="0" applyNumberFormat="1" applyFont="1" applyFill="1" applyBorder="1" applyAlignment="1" applyProtection="1">
      <alignment horizontal="right" vertical="center"/>
      <protection locked="0"/>
    </xf>
    <xf numFmtId="191" fontId="16" fillId="0" borderId="15" xfId="0" applyNumberFormat="1" applyFont="1" applyFill="1" applyBorder="1" applyAlignment="1" applyProtection="1">
      <alignment horizontal="center" vertical="center" wrapText="1"/>
      <protection/>
    </xf>
    <xf numFmtId="196" fontId="16" fillId="0" borderId="15" xfId="0" applyNumberFormat="1" applyFont="1" applyFill="1" applyBorder="1" applyAlignment="1" applyProtection="1">
      <alignment horizontal="center" vertical="center" wrapText="1"/>
      <protection/>
    </xf>
    <xf numFmtId="0" fontId="23" fillId="0" borderId="10" xfId="0" applyFont="1" applyFill="1" applyBorder="1" applyAlignment="1">
      <alignment horizontal="left" vertical="top"/>
    </xf>
    <xf numFmtId="190" fontId="23" fillId="0" borderId="10" xfId="0" applyNumberFormat="1" applyFont="1" applyFill="1" applyBorder="1" applyAlignment="1">
      <alignment horizontal="center" vertical="top"/>
    </xf>
    <xf numFmtId="0" fontId="23" fillId="0" borderId="10" xfId="0" applyFont="1" applyFill="1" applyBorder="1" applyAlignment="1">
      <alignment horizontal="center" vertical="top"/>
    </xf>
    <xf numFmtId="185" fontId="23" fillId="0" borderId="10" xfId="42" applyNumberFormat="1" applyFont="1" applyFill="1" applyBorder="1" applyAlignment="1">
      <alignment horizontal="right" vertical="top"/>
    </xf>
    <xf numFmtId="188" fontId="23" fillId="0" borderId="10" xfId="42" applyNumberFormat="1" applyFont="1" applyFill="1" applyBorder="1" applyAlignment="1">
      <alignment horizontal="right" vertical="top"/>
    </xf>
    <xf numFmtId="188" fontId="23" fillId="0" borderId="10" xfId="59" applyNumberFormat="1" applyFont="1" applyFill="1" applyBorder="1" applyAlignment="1" applyProtection="1">
      <alignment horizontal="right" vertical="top"/>
      <protection/>
    </xf>
    <xf numFmtId="193" fontId="23" fillId="0" borderId="10" xfId="59" applyNumberFormat="1" applyFont="1" applyFill="1" applyBorder="1" applyAlignment="1" applyProtection="1">
      <alignment horizontal="right" vertical="top"/>
      <protection/>
    </xf>
    <xf numFmtId="192" fontId="23" fillId="0" borderId="10" xfId="59" applyNumberFormat="1" applyFont="1" applyFill="1" applyBorder="1" applyAlignment="1" applyProtection="1">
      <alignment vertical="top"/>
      <protection/>
    </xf>
    <xf numFmtId="0" fontId="23" fillId="0" borderId="23" xfId="0" applyFont="1" applyFill="1" applyBorder="1" applyAlignment="1">
      <alignment horizontal="left" vertical="top"/>
    </xf>
    <xf numFmtId="193" fontId="23" fillId="0" borderId="24" xfId="0" applyNumberFormat="1" applyFont="1" applyFill="1" applyBorder="1" applyAlignment="1">
      <alignment horizontal="right" vertical="top"/>
    </xf>
    <xf numFmtId="188" fontId="23" fillId="0" borderId="25" xfId="42" applyNumberFormat="1" applyFont="1" applyFill="1" applyBorder="1" applyAlignment="1">
      <alignment horizontal="right" vertical="top"/>
    </xf>
    <xf numFmtId="192" fontId="23" fillId="0" borderId="25" xfId="59" applyNumberFormat="1" applyFont="1" applyFill="1" applyBorder="1" applyAlignment="1" applyProtection="1">
      <alignment vertical="top"/>
      <protection/>
    </xf>
    <xf numFmtId="0" fontId="19" fillId="0" borderId="26" xfId="0" applyFont="1" applyFill="1" applyBorder="1" applyAlignment="1" applyProtection="1">
      <alignment horizontal="right" vertical="center"/>
      <protection/>
    </xf>
    <xf numFmtId="188" fontId="23" fillId="0" borderId="25" xfId="59" applyNumberFormat="1" applyFont="1" applyFill="1" applyBorder="1" applyAlignment="1" applyProtection="1">
      <alignment horizontal="right" vertical="top"/>
      <protection/>
    </xf>
    <xf numFmtId="193" fontId="23" fillId="0" borderId="25" xfId="59" applyNumberFormat="1" applyFont="1" applyFill="1" applyBorder="1" applyAlignment="1" applyProtection="1">
      <alignment horizontal="right" vertical="top"/>
      <protection/>
    </xf>
    <xf numFmtId="0" fontId="23" fillId="0" borderId="27" xfId="0" applyFont="1" applyFill="1" applyBorder="1" applyAlignment="1">
      <alignment horizontal="left" vertical="top"/>
    </xf>
    <xf numFmtId="190" fontId="23" fillId="0" borderId="25" xfId="0" applyNumberFormat="1" applyFont="1" applyFill="1" applyBorder="1" applyAlignment="1">
      <alignment horizontal="center" vertical="top"/>
    </xf>
    <xf numFmtId="0" fontId="23" fillId="0" borderId="25" xfId="0" applyFont="1" applyFill="1" applyBorder="1" applyAlignment="1">
      <alignment horizontal="left" vertical="top"/>
    </xf>
    <xf numFmtId="0" fontId="23" fillId="0" borderId="25" xfId="0" applyFont="1" applyFill="1" applyBorder="1" applyAlignment="1">
      <alignment horizontal="center" vertical="top"/>
    </xf>
    <xf numFmtId="185" fontId="23" fillId="0" borderId="25" xfId="42" applyNumberFormat="1" applyFont="1" applyFill="1" applyBorder="1" applyAlignment="1">
      <alignment horizontal="right" vertical="top"/>
    </xf>
    <xf numFmtId="193" fontId="23" fillId="0" borderId="28" xfId="0" applyNumberFormat="1" applyFont="1" applyFill="1" applyBorder="1" applyAlignment="1">
      <alignment horizontal="right" vertical="top"/>
    </xf>
    <xf numFmtId="0" fontId="23" fillId="0" borderId="29" xfId="0" applyFont="1" applyFill="1" applyBorder="1" applyAlignment="1">
      <alignment horizontal="left" vertical="top"/>
    </xf>
    <xf numFmtId="190" fontId="23" fillId="0" borderId="12" xfId="0" applyNumberFormat="1" applyFont="1" applyFill="1" applyBorder="1" applyAlignment="1">
      <alignment horizontal="center" vertical="top"/>
    </xf>
    <xf numFmtId="0" fontId="23" fillId="0" borderId="12" xfId="0" applyFont="1" applyFill="1" applyBorder="1" applyAlignment="1">
      <alignment horizontal="left" vertical="top"/>
    </xf>
    <xf numFmtId="0" fontId="23" fillId="0" borderId="12" xfId="0" applyFont="1" applyFill="1" applyBorder="1" applyAlignment="1">
      <alignment horizontal="center" vertical="top"/>
    </xf>
    <xf numFmtId="185" fontId="23" fillId="0" borderId="12" xfId="42" applyNumberFormat="1" applyFont="1" applyFill="1" applyBorder="1" applyAlignment="1">
      <alignment horizontal="right" vertical="top"/>
    </xf>
    <xf numFmtId="188" fontId="23" fillId="0" borderId="12" xfId="42" applyNumberFormat="1" applyFont="1" applyFill="1" applyBorder="1" applyAlignment="1">
      <alignment horizontal="right" vertical="top"/>
    </xf>
    <xf numFmtId="188" fontId="23" fillId="0" borderId="12" xfId="59" applyNumberFormat="1" applyFont="1" applyFill="1" applyBorder="1" applyAlignment="1" applyProtection="1">
      <alignment horizontal="right" vertical="top"/>
      <protection/>
    </xf>
    <xf numFmtId="193" fontId="23" fillId="0" borderId="12" xfId="59" applyNumberFormat="1" applyFont="1" applyFill="1" applyBorder="1" applyAlignment="1" applyProtection="1">
      <alignment horizontal="right" vertical="top"/>
      <protection/>
    </xf>
    <xf numFmtId="192" fontId="23" fillId="0" borderId="12" xfId="59" applyNumberFormat="1" applyFont="1" applyFill="1" applyBorder="1" applyAlignment="1" applyProtection="1">
      <alignment vertical="top"/>
      <protection/>
    </xf>
    <xf numFmtId="193" fontId="23" fillId="0" borderId="30" xfId="0" applyNumberFormat="1" applyFont="1" applyFill="1" applyBorder="1" applyAlignment="1">
      <alignment horizontal="right" vertical="top"/>
    </xf>
    <xf numFmtId="0" fontId="23" fillId="0" borderId="10" xfId="0" applyFont="1" applyBorder="1" applyAlignment="1">
      <alignment horizontal="left" vertical="center"/>
    </xf>
    <xf numFmtId="0" fontId="23" fillId="0" borderId="10" xfId="0" applyFont="1" applyBorder="1" applyAlignment="1">
      <alignment horizontal="center" vertical="center"/>
    </xf>
    <xf numFmtId="0" fontId="23" fillId="0" borderId="25" xfId="0" applyFont="1" applyBorder="1" applyAlignment="1">
      <alignment horizontal="left" vertical="center"/>
    </xf>
    <xf numFmtId="0" fontId="23" fillId="0" borderId="31" xfId="0" applyFont="1" applyFill="1" applyBorder="1" applyAlignment="1">
      <alignment horizontal="left" vertical="top"/>
    </xf>
    <xf numFmtId="190" fontId="23" fillId="0" borderId="32" xfId="0" applyNumberFormat="1" applyFont="1" applyFill="1" applyBorder="1" applyAlignment="1">
      <alignment horizontal="center" vertical="top"/>
    </xf>
    <xf numFmtId="0" fontId="23" fillId="0" borderId="32" xfId="0" applyFont="1" applyFill="1" applyBorder="1" applyAlignment="1">
      <alignment horizontal="left" vertical="top"/>
    </xf>
    <xf numFmtId="0" fontId="23" fillId="0" borderId="32" xfId="0" applyFont="1" applyBorder="1" applyAlignment="1">
      <alignment horizontal="left" vertical="center"/>
    </xf>
    <xf numFmtId="0" fontId="23" fillId="0" borderId="32" xfId="0" applyFont="1" applyBorder="1" applyAlignment="1">
      <alignment horizontal="center" vertical="center"/>
    </xf>
    <xf numFmtId="0" fontId="23" fillId="0" borderId="32" xfId="0" applyFont="1" applyFill="1" applyBorder="1" applyAlignment="1">
      <alignment horizontal="center" vertical="top"/>
    </xf>
    <xf numFmtId="185" fontId="23" fillId="0" borderId="32" xfId="42" applyNumberFormat="1" applyFont="1" applyFill="1" applyBorder="1" applyAlignment="1">
      <alignment horizontal="right" vertical="top"/>
    </xf>
    <xf numFmtId="188" fontId="23" fillId="0" borderId="32" xfId="42" applyNumberFormat="1" applyFont="1" applyFill="1" applyBorder="1" applyAlignment="1">
      <alignment horizontal="right" vertical="top"/>
    </xf>
    <xf numFmtId="188" fontId="23" fillId="0" borderId="32" xfId="59" applyNumberFormat="1" applyFont="1" applyFill="1" applyBorder="1" applyAlignment="1" applyProtection="1">
      <alignment horizontal="right" vertical="top"/>
      <protection/>
    </xf>
    <xf numFmtId="193" fontId="23" fillId="0" borderId="32" xfId="59" applyNumberFormat="1" applyFont="1" applyFill="1" applyBorder="1" applyAlignment="1" applyProtection="1">
      <alignment horizontal="right" vertical="top"/>
      <protection/>
    </xf>
    <xf numFmtId="192" fontId="23" fillId="0" borderId="32" xfId="59" applyNumberFormat="1" applyFont="1" applyFill="1" applyBorder="1" applyAlignment="1" applyProtection="1">
      <alignment vertical="top"/>
      <protection/>
    </xf>
    <xf numFmtId="193" fontId="23" fillId="0" borderId="33" xfId="0" applyNumberFormat="1" applyFont="1" applyFill="1" applyBorder="1" applyAlignment="1">
      <alignment horizontal="right" vertical="top"/>
    </xf>
    <xf numFmtId="0" fontId="23" fillId="0" borderId="25" xfId="0" applyFont="1" applyBorder="1" applyAlignment="1">
      <alignment horizontal="center" vertical="center"/>
    </xf>
    <xf numFmtId="0" fontId="23" fillId="0" borderId="12" xfId="0" applyFont="1" applyBorder="1" applyAlignment="1">
      <alignment horizontal="left" vertical="center"/>
    </xf>
    <xf numFmtId="0" fontId="23" fillId="0" borderId="12" xfId="0" applyFont="1" applyBorder="1" applyAlignment="1">
      <alignment horizontal="center" vertical="center"/>
    </xf>
    <xf numFmtId="0" fontId="11" fillId="0" borderId="10" xfId="0" applyFont="1" applyFill="1" applyBorder="1" applyAlignment="1" applyProtection="1">
      <alignment horizontal="left" vertical="center"/>
      <protection locked="0"/>
    </xf>
    <xf numFmtId="0" fontId="11" fillId="0" borderId="10" xfId="0" applyFont="1" applyFill="1" applyBorder="1" applyAlignment="1">
      <alignment horizontal="left" vertical="center"/>
    </xf>
    <xf numFmtId="0" fontId="22" fillId="33" borderId="22" xfId="0" applyFont="1" applyFill="1" applyBorder="1" applyAlignment="1">
      <alignment horizontal="center" vertical="center"/>
    </xf>
    <xf numFmtId="0" fontId="22" fillId="33" borderId="34" xfId="0" applyFont="1" applyFill="1" applyBorder="1" applyAlignment="1">
      <alignment horizontal="center" vertical="center"/>
    </xf>
    <xf numFmtId="0" fontId="22" fillId="33" borderId="35" xfId="0" applyFont="1" applyFill="1" applyBorder="1" applyAlignment="1">
      <alignment horizontal="center" vertical="center"/>
    </xf>
    <xf numFmtId="0" fontId="15" fillId="0" borderId="10" xfId="0" applyNumberFormat="1" applyFont="1" applyFill="1" applyBorder="1" applyAlignment="1" applyProtection="1">
      <alignment horizontal="right" vertical="center" wrapText="1"/>
      <protection locked="0"/>
    </xf>
    <xf numFmtId="0" fontId="0" fillId="0" borderId="10" xfId="0" applyFill="1" applyBorder="1" applyAlignment="1">
      <alignment horizontal="right" vertical="center" wrapText="1"/>
    </xf>
    <xf numFmtId="0" fontId="15" fillId="0" borderId="10" xfId="0" applyFont="1" applyFill="1" applyBorder="1" applyAlignment="1">
      <alignment horizontal="right" vertical="center" wrapText="1"/>
    </xf>
    <xf numFmtId="193" fontId="8" fillId="0" borderId="10" xfId="0" applyNumberFormat="1" applyFont="1" applyFill="1" applyBorder="1" applyAlignment="1" applyProtection="1">
      <alignment horizontal="right" vertical="center" wrapText="1"/>
      <protection locked="0"/>
    </xf>
    <xf numFmtId="0" fontId="24" fillId="33" borderId="10" xfId="0" applyFont="1" applyFill="1" applyBorder="1" applyAlignment="1" applyProtection="1">
      <alignment horizontal="center" vertical="center"/>
      <protection/>
    </xf>
    <xf numFmtId="0" fontId="25" fillId="33" borderId="15" xfId="0" applyFont="1" applyFill="1" applyBorder="1" applyAlignment="1">
      <alignment/>
    </xf>
    <xf numFmtId="185" fontId="16" fillId="0" borderId="32" xfId="0" applyNumberFormat="1" applyFont="1" applyFill="1" applyBorder="1" applyAlignment="1" applyProtection="1">
      <alignment horizontal="center" vertical="center" wrapText="1"/>
      <protection/>
    </xf>
    <xf numFmtId="0" fontId="16" fillId="0" borderId="32" xfId="0" applyFont="1" applyFill="1" applyBorder="1" applyAlignment="1" applyProtection="1">
      <alignment horizontal="center" vertical="center" wrapText="1"/>
      <protection/>
    </xf>
    <xf numFmtId="0" fontId="16" fillId="0" borderId="15" xfId="0" applyFont="1" applyFill="1" applyBorder="1" applyAlignment="1" applyProtection="1">
      <alignment horizontal="center" vertical="center" wrapText="1"/>
      <protection/>
    </xf>
    <xf numFmtId="193" fontId="16" fillId="0" borderId="32" xfId="0" applyNumberFormat="1" applyFont="1" applyFill="1" applyBorder="1" applyAlignment="1" applyProtection="1">
      <alignment horizontal="center" vertical="center" wrapText="1"/>
      <protection/>
    </xf>
    <xf numFmtId="193" fontId="16" fillId="0" borderId="33" xfId="0" applyNumberFormat="1" applyFont="1" applyFill="1" applyBorder="1" applyAlignment="1" applyProtection="1">
      <alignment horizontal="center" vertical="center" wrapText="1"/>
      <protection/>
    </xf>
    <xf numFmtId="171" fontId="16" fillId="0" borderId="31" xfId="42" applyFont="1" applyFill="1" applyBorder="1" applyAlignment="1" applyProtection="1">
      <alignment horizontal="center" vertical="center"/>
      <protection/>
    </xf>
    <xf numFmtId="171" fontId="16" fillId="0" borderId="36" xfId="42" applyFont="1" applyFill="1" applyBorder="1" applyAlignment="1" applyProtection="1">
      <alignment horizontal="center" vertical="center"/>
      <protection/>
    </xf>
    <xf numFmtId="190" fontId="16" fillId="0" borderId="32" xfId="0" applyNumberFormat="1" applyFont="1" applyFill="1" applyBorder="1" applyAlignment="1" applyProtection="1">
      <alignment horizontal="center" vertical="center" wrapText="1"/>
      <protection/>
    </xf>
    <xf numFmtId="190" fontId="16" fillId="0" borderId="15" xfId="0" applyNumberFormat="1" applyFont="1" applyFill="1" applyBorder="1" applyAlignment="1" applyProtection="1">
      <alignment horizontal="center" vertical="center" wrapText="1"/>
      <protection/>
    </xf>
    <xf numFmtId="0" fontId="16" fillId="0" borderId="15" xfId="0" applyFont="1" applyFill="1" applyBorder="1" applyAlignment="1" applyProtection="1">
      <alignment horizontal="center" vertical="center"/>
      <protection/>
    </xf>
    <xf numFmtId="0" fontId="26" fillId="33" borderId="0" xfId="0" applyFont="1" applyFill="1" applyBorder="1" applyAlignment="1" applyProtection="1">
      <alignment horizontal="center" vertical="center"/>
      <protection/>
    </xf>
    <xf numFmtId="0" fontId="25" fillId="0" borderId="0" xfId="0" applyFont="1" applyAlignment="1">
      <alignment/>
    </xf>
    <xf numFmtId="171" fontId="16" fillId="0" borderId="37" xfId="42" applyFont="1" applyFill="1" applyBorder="1" applyAlignment="1" applyProtection="1">
      <alignment horizontal="center" vertical="center"/>
      <protection/>
    </xf>
    <xf numFmtId="171" fontId="16" fillId="0" borderId="38" xfId="42" applyFont="1" applyFill="1" applyBorder="1" applyAlignment="1" applyProtection="1">
      <alignment horizontal="center" vertical="center"/>
      <protection/>
    </xf>
    <xf numFmtId="190" fontId="16" fillId="0" borderId="39" xfId="0" applyNumberFormat="1" applyFont="1" applyFill="1" applyBorder="1" applyAlignment="1" applyProtection="1">
      <alignment horizontal="center" vertical="center" wrapText="1"/>
      <protection/>
    </xf>
    <xf numFmtId="190" fontId="16" fillId="0" borderId="20" xfId="0" applyNumberFormat="1" applyFont="1" applyFill="1" applyBorder="1" applyAlignment="1" applyProtection="1">
      <alignment horizontal="center" vertical="center" wrapText="1"/>
      <protection/>
    </xf>
    <xf numFmtId="0" fontId="16" fillId="0" borderId="39" xfId="0" applyFont="1" applyFill="1" applyBorder="1" applyAlignment="1" applyProtection="1">
      <alignment horizontal="center" vertical="center" wrapText="1"/>
      <protection/>
    </xf>
    <xf numFmtId="0" fontId="16" fillId="0" borderId="20" xfId="0" applyFont="1" applyFill="1" applyBorder="1" applyAlignment="1" applyProtection="1">
      <alignment horizontal="center" vertical="center"/>
      <protection/>
    </xf>
    <xf numFmtId="0" fontId="16" fillId="0" borderId="20" xfId="0" applyFont="1" applyFill="1" applyBorder="1" applyAlignment="1" applyProtection="1">
      <alignment horizontal="center" vertical="center" wrapText="1"/>
      <protection/>
    </xf>
    <xf numFmtId="185" fontId="16" fillId="0" borderId="39" xfId="0" applyNumberFormat="1" applyFont="1" applyFill="1" applyBorder="1" applyAlignment="1" applyProtection="1">
      <alignment horizontal="center" vertical="center" wrapText="1"/>
      <protection/>
    </xf>
    <xf numFmtId="193" fontId="16" fillId="0" borderId="39" xfId="0" applyNumberFormat="1" applyFont="1" applyFill="1" applyBorder="1" applyAlignment="1" applyProtection="1">
      <alignment horizontal="center" vertical="center" wrapText="1"/>
      <protection/>
    </xf>
    <xf numFmtId="193" fontId="16" fillId="0" borderId="40"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right" vertical="center" wrapText="1"/>
      <protection locked="0"/>
    </xf>
    <xf numFmtId="0" fontId="0" fillId="0" borderId="0" xfId="0" applyAlignment="1">
      <alignment horizontal="right" vertical="center" wrapText="1"/>
    </xf>
    <xf numFmtId="0" fontId="15" fillId="0" borderId="0" xfId="0" applyFont="1" applyAlignment="1">
      <alignment horizontal="right" vertical="center" wrapText="1"/>
    </xf>
    <xf numFmtId="0" fontId="21" fillId="33" borderId="12" xfId="0" applyFont="1" applyFill="1" applyBorder="1" applyAlignment="1">
      <alignment horizontal="center" vertical="center"/>
    </xf>
    <xf numFmtId="0" fontId="21" fillId="33" borderId="12" xfId="0" applyFont="1" applyFill="1" applyBorder="1" applyAlignment="1">
      <alignment horizontal="right" vertical="center"/>
    </xf>
    <xf numFmtId="0" fontId="11" fillId="0" borderId="0" xfId="0" applyFont="1" applyFill="1" applyBorder="1" applyAlignment="1" applyProtection="1">
      <alignment horizontal="left" vertical="center"/>
      <protection locked="0"/>
    </xf>
    <xf numFmtId="0" fontId="11" fillId="0" borderId="0" xfId="0" applyFont="1" applyFill="1" applyBorder="1" applyAlignment="1">
      <alignment horizontal="left" vertical="center"/>
    </xf>
    <xf numFmtId="193" fontId="8" fillId="0" borderId="0" xfId="0" applyNumberFormat="1" applyFont="1" applyBorder="1" applyAlignment="1" applyProtection="1">
      <alignment horizontal="righ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xdr:nvSpPr>
        <xdr:cNvPr id="1" name="Text Box 1"/>
        <xdr:cNvSpPr txBox="1">
          <a:spLocks noChangeArrowheads="1"/>
        </xdr:cNvSpPr>
      </xdr:nvSpPr>
      <xdr:spPr>
        <a:xfrm>
          <a:off x="0" y="0"/>
          <a:ext cx="19573875"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2" name="Text Box 2"/>
        <xdr:cNvSpPr txBox="1">
          <a:spLocks noChangeArrowheads="1"/>
        </xdr:cNvSpPr>
      </xdr:nvSpPr>
      <xdr:spPr>
        <a:xfrm>
          <a:off x="16659225" y="0"/>
          <a:ext cx="2886075"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0</xdr:colOff>
      <xdr:row>0</xdr:row>
      <xdr:rowOff>1133475</xdr:rowOff>
    </xdr:to>
    <xdr:sp>
      <xdr:nvSpPr>
        <xdr:cNvPr id="3" name="Text Box 5"/>
        <xdr:cNvSpPr txBox="1">
          <a:spLocks noChangeArrowheads="1"/>
        </xdr:cNvSpPr>
      </xdr:nvSpPr>
      <xdr:spPr>
        <a:xfrm>
          <a:off x="19050" y="38100"/>
          <a:ext cx="19554825" cy="1095375"/>
        </a:xfrm>
        <a:prstGeom prst="rect">
          <a:avLst/>
        </a:prstGeom>
        <a:solidFill>
          <a:srgbClr val="33CCCC"/>
        </a:solidFill>
        <a:ln w="38100" cmpd="dbl">
          <a:noFill/>
        </a:ln>
      </xdr:spPr>
      <xdr:txBody>
        <a:bodyPr vertOverflow="clip" wrap="square" lIns="82296" tIns="64008" rIns="82296" bIns="64008" anchor="ctr"/>
        <a:p>
          <a:pPr algn="ctr">
            <a:defRPr/>
          </a:pPr>
          <a:r>
            <a:rPr lang="en-US" cap="none" sz="4000" b="0" i="0" u="none" baseline="0">
              <a:solidFill>
                <a:srgbClr val="000000"/>
              </a:solidFill>
              <a:latin typeface="Impact"/>
              <a:ea typeface="Impact"/>
              <a:cs typeface="Impact"/>
            </a:rPr>
            <a:t>TÜRK</a:t>
          </a:r>
          <a:r>
            <a:rPr lang="en-US" cap="none" sz="4000" b="0" i="0" u="none" baseline="0">
              <a:solidFill>
                <a:srgbClr val="000000"/>
              </a:solidFill>
              <a:latin typeface="Arial"/>
              <a:ea typeface="Arial"/>
              <a:cs typeface="Arial"/>
            </a:rPr>
            <a:t>İ</a:t>
          </a:r>
          <a:r>
            <a:rPr lang="en-US" cap="none" sz="4000" b="0" i="0" u="none" baseline="0">
              <a:solidFill>
                <a:srgbClr val="000000"/>
              </a:solidFill>
              <a:latin typeface="Impact"/>
              <a:ea typeface="Impact"/>
              <a:cs typeface="Impact"/>
            </a:rPr>
            <a:t>YE'S WEEKEND MARKET DATA    </a:t>
          </a:r>
          <a:r>
            <a:rPr lang="en-US" cap="none" sz="2600" b="0" i="0" u="none" baseline="0">
              <a:solidFill>
                <a:srgbClr val="000000"/>
              </a:solidFill>
              <a:latin typeface="Impact"/>
              <a:ea typeface="Impact"/>
              <a:cs typeface="Impact"/>
            </a:rPr>
            <a:t>
</a:t>
          </a:r>
          <a:r>
            <a:rPr lang="en-US" cap="none" sz="2600" b="0" i="0" u="none" baseline="0">
              <a:solidFill>
                <a:srgbClr val="000000"/>
              </a:solidFill>
              <a:latin typeface="Impact"/>
              <a:ea typeface="Impact"/>
              <a:cs typeface="Impact"/>
            </a:rPr>
            <a:t>WEEKEND BOX OFFICE &amp; ADMISSION REPORT</a:t>
          </a:r>
        </a:p>
      </xdr:txBody>
    </xdr:sp>
    <xdr:clientData/>
  </xdr:twoCellAnchor>
  <xdr:twoCellAnchor>
    <xdr:from>
      <xdr:col>19</xdr:col>
      <xdr:colOff>0</xdr:colOff>
      <xdr:row>0</xdr:row>
      <xdr:rowOff>419100</xdr:rowOff>
    </xdr:from>
    <xdr:to>
      <xdr:col>22</xdr:col>
      <xdr:colOff>323850</xdr:colOff>
      <xdr:row>0</xdr:row>
      <xdr:rowOff>1104900</xdr:rowOff>
    </xdr:to>
    <xdr:sp fLocksText="0">
      <xdr:nvSpPr>
        <xdr:cNvPr id="4" name="Text Box 6"/>
        <xdr:cNvSpPr txBox="1">
          <a:spLocks noChangeArrowheads="1"/>
        </xdr:cNvSpPr>
      </xdr:nvSpPr>
      <xdr:spPr>
        <a:xfrm>
          <a:off x="16525875" y="419100"/>
          <a:ext cx="2876550" cy="685800"/>
        </a:xfrm>
        <a:prstGeom prst="rect">
          <a:avLst/>
        </a:prstGeom>
        <a:solidFill>
          <a:srgbClr val="33CCCC"/>
        </a:solidFill>
        <a:ln w="9525" cmpd="sng">
          <a:noFill/>
        </a:ln>
      </xdr:spPr>
      <xdr:txBody>
        <a:bodyPr vertOverflow="clip" wrap="square" lIns="0" tIns="41148" rIns="45720" bIns="0"/>
        <a:p>
          <a:pPr algn="r">
            <a:defRPr/>
          </a:pPr>
          <a:r>
            <a:rPr lang="en-US" cap="none" sz="2000" b="0" i="0" u="none" baseline="0">
              <a:solidFill>
                <a:srgbClr val="000000"/>
              </a:solidFill>
              <a:latin typeface="Impact"/>
              <a:ea typeface="Impact"/>
              <a:cs typeface="Impact"/>
            </a:rPr>
            <a:t>WEEKEND:  13
</a:t>
          </a:r>
          <a:r>
            <a:rPr lang="en-US" cap="none" sz="2000" b="0" i="0" u="none" baseline="0">
              <a:solidFill>
                <a:srgbClr val="000000"/>
              </a:solidFill>
              <a:latin typeface="Impact"/>
              <a:ea typeface="Impact"/>
              <a:cs typeface="Impact"/>
            </a:rPr>
            <a:t>27 - 29 MAR' 2009</a:t>
          </a:r>
          <a:r>
            <a:rPr lang="en-US" cap="none" sz="1600" b="0" i="0" u="none" baseline="0">
              <a:solidFill>
                <a:srgbClr val="FFFFFF"/>
              </a:solidFill>
              <a:latin typeface="Impact"/>
              <a:ea typeface="Impact"/>
              <a:cs typeface="Impact"/>
            </a:rPr>
            <a:t>
</a:t>
          </a:r>
          <a:r>
            <a:rPr lang="en-US" cap="none" sz="1600" b="0" i="0" u="none" baseline="0">
              <a:solidFill>
                <a:srgbClr val="FFFFFF"/>
              </a:solidFill>
              <a:latin typeface="Impact"/>
              <a:ea typeface="Impact"/>
              <a:cs typeface="Impact"/>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xdr:nvSpPr>
        <xdr:cNvPr id="1" name="Text Box 1"/>
        <xdr:cNvSpPr txBox="1">
          <a:spLocks noChangeArrowheads="1"/>
        </xdr:cNvSpPr>
      </xdr:nvSpPr>
      <xdr:spPr>
        <a:xfrm>
          <a:off x="0" y="0"/>
          <a:ext cx="12658725"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476250</xdr:colOff>
      <xdr:row>0</xdr:row>
      <xdr:rowOff>0</xdr:rowOff>
    </xdr:to>
    <xdr:sp fLocksText="0">
      <xdr:nvSpPr>
        <xdr:cNvPr id="2" name="Text Box 2"/>
        <xdr:cNvSpPr txBox="1">
          <a:spLocks noChangeArrowheads="1"/>
        </xdr:cNvSpPr>
      </xdr:nvSpPr>
      <xdr:spPr>
        <a:xfrm>
          <a:off x="7781925" y="0"/>
          <a:ext cx="2695575"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23</xdr:col>
      <xdr:colOff>0</xdr:colOff>
      <xdr:row>0</xdr:row>
      <xdr:rowOff>0</xdr:rowOff>
    </xdr:to>
    <xdr:sp>
      <xdr:nvSpPr>
        <xdr:cNvPr id="3" name="Text Box 3"/>
        <xdr:cNvSpPr txBox="1">
          <a:spLocks noChangeArrowheads="1"/>
        </xdr:cNvSpPr>
      </xdr:nvSpPr>
      <xdr:spPr>
        <a:xfrm>
          <a:off x="0" y="0"/>
          <a:ext cx="10001250"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4" name="Text Box 4"/>
        <xdr:cNvSpPr txBox="1">
          <a:spLocks noChangeArrowheads="1"/>
        </xdr:cNvSpPr>
      </xdr:nvSpPr>
      <xdr:spPr>
        <a:xfrm>
          <a:off x="7648575" y="0"/>
          <a:ext cx="230505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981075</xdr:rowOff>
    </xdr:to>
    <xdr:sp>
      <xdr:nvSpPr>
        <xdr:cNvPr id="5" name="Text Box 5"/>
        <xdr:cNvSpPr txBox="1">
          <a:spLocks noChangeArrowheads="1"/>
        </xdr:cNvSpPr>
      </xdr:nvSpPr>
      <xdr:spPr>
        <a:xfrm>
          <a:off x="19050" y="38100"/>
          <a:ext cx="9991725" cy="942975"/>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20</xdr:col>
      <xdr:colOff>342900</xdr:colOff>
      <xdr:row>0</xdr:row>
      <xdr:rowOff>409575</xdr:rowOff>
    </xdr:from>
    <xdr:to>
      <xdr:col>22</xdr:col>
      <xdr:colOff>371475</xdr:colOff>
      <xdr:row>0</xdr:row>
      <xdr:rowOff>904875</xdr:rowOff>
    </xdr:to>
    <xdr:sp fLocksText="0">
      <xdr:nvSpPr>
        <xdr:cNvPr id="6" name="Text Box 6"/>
        <xdr:cNvSpPr txBox="1">
          <a:spLocks noChangeArrowheads="1"/>
        </xdr:cNvSpPr>
      </xdr:nvSpPr>
      <xdr:spPr>
        <a:xfrm>
          <a:off x="7991475" y="409575"/>
          <a:ext cx="1866900" cy="49530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23</xdr:col>
      <xdr:colOff>0</xdr:colOff>
      <xdr:row>0</xdr:row>
      <xdr:rowOff>0</xdr:rowOff>
    </xdr:to>
    <xdr:sp>
      <xdr:nvSpPr>
        <xdr:cNvPr id="7" name="Text Box 7"/>
        <xdr:cNvSpPr txBox="1">
          <a:spLocks noChangeArrowheads="1"/>
        </xdr:cNvSpPr>
      </xdr:nvSpPr>
      <xdr:spPr>
        <a:xfrm>
          <a:off x="0" y="0"/>
          <a:ext cx="10001250"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8" name="Text Box 8"/>
        <xdr:cNvSpPr txBox="1">
          <a:spLocks noChangeArrowheads="1"/>
        </xdr:cNvSpPr>
      </xdr:nvSpPr>
      <xdr:spPr>
        <a:xfrm>
          <a:off x="7648575" y="0"/>
          <a:ext cx="230505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1076325</xdr:rowOff>
    </xdr:to>
    <xdr:sp>
      <xdr:nvSpPr>
        <xdr:cNvPr id="9" name="Text Box 9"/>
        <xdr:cNvSpPr txBox="1">
          <a:spLocks noChangeArrowheads="1"/>
        </xdr:cNvSpPr>
      </xdr:nvSpPr>
      <xdr:spPr>
        <a:xfrm>
          <a:off x="19050" y="38100"/>
          <a:ext cx="9991725" cy="1038225"/>
        </a:xfrm>
        <a:prstGeom prst="rect">
          <a:avLst/>
        </a:prstGeom>
        <a:solidFill>
          <a:srgbClr val="33CCCC"/>
        </a:solidFill>
        <a:ln w="38100" cmpd="dbl">
          <a:noFill/>
        </a:ln>
      </xdr:spPr>
      <xdr:txBody>
        <a:bodyPr vertOverflow="clip" wrap="square" lIns="73152" tIns="64008" rIns="73152" bIns="64008" anchor="ctr"/>
        <a:p>
          <a:pPr algn="ctr">
            <a:defRPr/>
          </a:pPr>
          <a:r>
            <a:rPr lang="en-US" cap="none" sz="3500" b="0" i="0" u="none" baseline="0">
              <a:solidFill>
                <a:srgbClr val="000000"/>
              </a:solidFill>
              <a:latin typeface="Impact"/>
              <a:ea typeface="Impact"/>
              <a:cs typeface="Impact"/>
            </a:rPr>
            <a:t>TÜRK</a:t>
          </a:r>
          <a:r>
            <a:rPr lang="en-US" cap="none" sz="3500" b="0" i="0" u="none" baseline="0">
              <a:solidFill>
                <a:srgbClr val="000000"/>
              </a:solidFill>
              <a:latin typeface="Arial"/>
              <a:ea typeface="Arial"/>
              <a:cs typeface="Arial"/>
            </a:rPr>
            <a:t>İ</a:t>
          </a:r>
          <a:r>
            <a:rPr lang="en-US" cap="none" sz="3500" b="0" i="0" u="none" baseline="0">
              <a:solidFill>
                <a:srgbClr val="000000"/>
              </a:solidFill>
              <a:latin typeface="Impact"/>
              <a:ea typeface="Impact"/>
              <a:cs typeface="Impact"/>
            </a:rPr>
            <a:t>YE'S WEEKEND MARKET DATA </a:t>
          </a:r>
          <a:r>
            <a:rPr lang="en-US" cap="none" sz="4000" b="0" i="0" u="none" baseline="0">
              <a:solidFill>
                <a:srgbClr val="000000"/>
              </a:solidFill>
              <a:latin typeface="Impact"/>
              <a:ea typeface="Impact"/>
              <a:cs typeface="Impact"/>
            </a:rPr>
            <a:t>  </a:t>
          </a:r>
          <a:r>
            <a:rPr lang="en-US" cap="none" sz="2600" b="0" i="0" u="none" baseline="0">
              <a:solidFill>
                <a:srgbClr val="000000"/>
              </a:solidFill>
              <a:latin typeface="Impact"/>
              <a:ea typeface="Impact"/>
              <a:cs typeface="Impact"/>
            </a:rPr>
            <a:t>
</a:t>
          </a:r>
          <a:r>
            <a:rPr lang="en-US" cap="none" sz="2600" b="0" i="0" u="none" baseline="0">
              <a:solidFill>
                <a:srgbClr val="000000"/>
              </a:solidFill>
              <a:latin typeface="Impact"/>
              <a:ea typeface="Impact"/>
              <a:cs typeface="Impact"/>
            </a:rPr>
            <a:t>WEEKEND BOX OFFICE &amp; ADMISSION REPORT</a:t>
          </a:r>
        </a:p>
      </xdr:txBody>
    </xdr:sp>
    <xdr:clientData/>
  </xdr:twoCellAnchor>
  <xdr:twoCellAnchor>
    <xdr:from>
      <xdr:col>20</xdr:col>
      <xdr:colOff>390525</xdr:colOff>
      <xdr:row>0</xdr:row>
      <xdr:rowOff>390525</xdr:rowOff>
    </xdr:from>
    <xdr:to>
      <xdr:col>22</xdr:col>
      <xdr:colOff>409575</xdr:colOff>
      <xdr:row>0</xdr:row>
      <xdr:rowOff>1038225</xdr:rowOff>
    </xdr:to>
    <xdr:sp fLocksText="0">
      <xdr:nvSpPr>
        <xdr:cNvPr id="10" name="Text Box 10"/>
        <xdr:cNvSpPr txBox="1">
          <a:spLocks noChangeArrowheads="1"/>
        </xdr:cNvSpPr>
      </xdr:nvSpPr>
      <xdr:spPr>
        <a:xfrm>
          <a:off x="8039100" y="390525"/>
          <a:ext cx="1857375" cy="647700"/>
        </a:xfrm>
        <a:prstGeom prst="rect">
          <a:avLst/>
        </a:prstGeom>
        <a:solidFill>
          <a:srgbClr val="33CCCC"/>
        </a:solidFill>
        <a:ln w="9525" cmpd="sng">
          <a:noFill/>
        </a:ln>
      </xdr:spPr>
      <xdr:txBody>
        <a:bodyPr vertOverflow="clip" wrap="square" lIns="0" tIns="27432" rIns="36576" bIns="0"/>
        <a:p>
          <a:pPr algn="r">
            <a:defRPr/>
          </a:pPr>
          <a:r>
            <a:rPr lang="en-US" cap="none" sz="1200" b="0" i="0" u="none" baseline="0">
              <a:solidFill>
                <a:srgbClr val="000000"/>
              </a:solidFill>
              <a:latin typeface="Impact"/>
              <a:ea typeface="Impact"/>
              <a:cs typeface="Impact"/>
            </a:rPr>
            <a:t>
</a:t>
          </a:r>
          <a:r>
            <a:rPr lang="en-US" cap="none" sz="1200" b="0" i="0" u="none" baseline="0">
              <a:solidFill>
                <a:srgbClr val="000000"/>
              </a:solidFill>
              <a:latin typeface="Impact"/>
              <a:ea typeface="Impact"/>
              <a:cs typeface="Impact"/>
            </a:rPr>
            <a:t>WEEKEND:  13
</a:t>
          </a:r>
          <a:r>
            <a:rPr lang="en-US" cap="none" sz="1200" b="0" i="0" u="none" baseline="0">
              <a:solidFill>
                <a:srgbClr val="000000"/>
              </a:solidFill>
              <a:latin typeface="Impact"/>
              <a:ea typeface="Impact"/>
              <a:cs typeface="Impact"/>
            </a:rPr>
            <a:t>27 - 29 MAR' 2009</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89"/>
  <sheetViews>
    <sheetView tabSelected="1" zoomScale="60" zoomScaleNormal="60" zoomScalePageLayoutView="0" workbookViewId="0" topLeftCell="B1">
      <selection activeCell="B3" sqref="B3:B4"/>
    </sheetView>
  </sheetViews>
  <sheetFormatPr defaultColWidth="39.8515625" defaultRowHeight="12.75"/>
  <cols>
    <col min="1" max="1" width="4.00390625" style="35" bestFit="1" customWidth="1"/>
    <col min="2" max="2" width="46.140625" style="36" bestFit="1" customWidth="1"/>
    <col min="3" max="3" width="9.7109375" style="37" customWidth="1"/>
    <col min="4" max="4" width="16.8515625" style="21" bestFit="1" customWidth="1"/>
    <col min="5" max="5" width="20.421875" style="21" customWidth="1"/>
    <col min="6" max="6" width="6.8515625" style="38" customWidth="1"/>
    <col min="7" max="7" width="8.421875" style="38" customWidth="1"/>
    <col min="8" max="8" width="10.140625" style="38" customWidth="1"/>
    <col min="9" max="9" width="13.00390625" style="43" bestFit="1" customWidth="1"/>
    <col min="10" max="10" width="8.421875" style="133" bestFit="1" customWidth="1"/>
    <col min="11" max="11" width="13.00390625" style="43" bestFit="1" customWidth="1"/>
    <col min="12" max="12" width="9.57421875" style="133" bestFit="1" customWidth="1"/>
    <col min="13" max="13" width="15.00390625" style="43" bestFit="1" customWidth="1"/>
    <col min="14" max="14" width="9.57421875" style="133" bestFit="1" customWidth="1"/>
    <col min="15" max="15" width="15.00390625" style="128" bestFit="1" customWidth="1"/>
    <col min="16" max="16" width="9.57421875" style="138" bestFit="1" customWidth="1"/>
    <col min="17" max="17" width="9.7109375" style="133" customWidth="1"/>
    <col min="18" max="18" width="7.421875" style="39" bestFit="1" customWidth="1"/>
    <col min="19" max="19" width="15.00390625" style="43" bestFit="1" customWidth="1"/>
    <col min="20" max="20" width="10.00390625" style="53" bestFit="1" customWidth="1"/>
    <col min="21" max="21" width="16.421875" style="43" bestFit="1" customWidth="1"/>
    <col min="22" max="22" width="11.8515625" style="133" bestFit="1" customWidth="1"/>
    <col min="23" max="23" width="7.421875" style="39" bestFit="1" customWidth="1"/>
    <col min="24" max="24" width="39.8515625" style="22" customWidth="1"/>
    <col min="25" max="27" width="39.8515625" style="21" customWidth="1"/>
    <col min="28" max="28" width="2.00390625" style="21" bestFit="1" customWidth="1"/>
    <col min="29" max="16384" width="39.8515625" style="21" customWidth="1"/>
  </cols>
  <sheetData>
    <row r="1" spans="1:23" s="17" customFormat="1" ht="99" customHeight="1">
      <c r="A1" s="7"/>
      <c r="B1" s="8"/>
      <c r="C1" s="9"/>
      <c r="D1" s="10"/>
      <c r="E1" s="10"/>
      <c r="F1" s="11"/>
      <c r="G1" s="11"/>
      <c r="H1" s="11"/>
      <c r="I1" s="12"/>
      <c r="J1" s="130"/>
      <c r="K1" s="13"/>
      <c r="L1" s="134"/>
      <c r="M1" s="14"/>
      <c r="N1" s="135"/>
      <c r="O1" s="15"/>
      <c r="P1" s="136"/>
      <c r="Q1" s="139"/>
      <c r="R1" s="16"/>
      <c r="S1" s="129"/>
      <c r="T1" s="51"/>
      <c r="U1" s="129"/>
      <c r="V1" s="139"/>
      <c r="W1" s="16"/>
    </row>
    <row r="2" spans="1:23" s="18" customFormat="1" ht="27.75" thickBot="1">
      <c r="A2" s="200" t="s">
        <v>13</v>
      </c>
      <c r="B2" s="201"/>
      <c r="C2" s="201"/>
      <c r="D2" s="201"/>
      <c r="E2" s="201"/>
      <c r="F2" s="201"/>
      <c r="G2" s="201"/>
      <c r="H2" s="201"/>
      <c r="I2" s="201"/>
      <c r="J2" s="201"/>
      <c r="K2" s="201"/>
      <c r="L2" s="201"/>
      <c r="M2" s="201"/>
      <c r="N2" s="201"/>
      <c r="O2" s="201"/>
      <c r="P2" s="201"/>
      <c r="Q2" s="201"/>
      <c r="R2" s="201"/>
      <c r="S2" s="201"/>
      <c r="T2" s="201"/>
      <c r="U2" s="201"/>
      <c r="V2" s="201"/>
      <c r="W2" s="201"/>
    </row>
    <row r="3" spans="1:24" s="19" customFormat="1" ht="20.25" customHeight="1">
      <c r="A3" s="46"/>
      <c r="B3" s="207" t="s">
        <v>14</v>
      </c>
      <c r="C3" s="209" t="s">
        <v>20</v>
      </c>
      <c r="D3" s="203" t="s">
        <v>4</v>
      </c>
      <c r="E3" s="203" t="s">
        <v>1</v>
      </c>
      <c r="F3" s="203" t="s">
        <v>21</v>
      </c>
      <c r="G3" s="203" t="s">
        <v>22</v>
      </c>
      <c r="H3" s="203" t="s">
        <v>23</v>
      </c>
      <c r="I3" s="202" t="s">
        <v>5</v>
      </c>
      <c r="J3" s="202"/>
      <c r="K3" s="202" t="s">
        <v>6</v>
      </c>
      <c r="L3" s="202"/>
      <c r="M3" s="202" t="s">
        <v>7</v>
      </c>
      <c r="N3" s="202"/>
      <c r="O3" s="205" t="s">
        <v>24</v>
      </c>
      <c r="P3" s="205"/>
      <c r="Q3" s="205"/>
      <c r="R3" s="205"/>
      <c r="S3" s="202" t="s">
        <v>3</v>
      </c>
      <c r="T3" s="202"/>
      <c r="U3" s="205" t="s">
        <v>15</v>
      </c>
      <c r="V3" s="205"/>
      <c r="W3" s="206"/>
      <c r="X3" s="44"/>
    </row>
    <row r="4" spans="1:24" s="19" customFormat="1" ht="39" customHeight="1" thickBot="1">
      <c r="A4" s="47"/>
      <c r="B4" s="208"/>
      <c r="C4" s="210"/>
      <c r="D4" s="211"/>
      <c r="E4" s="211"/>
      <c r="F4" s="204"/>
      <c r="G4" s="204"/>
      <c r="H4" s="204"/>
      <c r="I4" s="140" t="s">
        <v>10</v>
      </c>
      <c r="J4" s="141" t="s">
        <v>9</v>
      </c>
      <c r="K4" s="140" t="s">
        <v>10</v>
      </c>
      <c r="L4" s="141" t="s">
        <v>9</v>
      </c>
      <c r="M4" s="140" t="s">
        <v>10</v>
      </c>
      <c r="N4" s="141" t="s">
        <v>9</v>
      </c>
      <c r="O4" s="140" t="s">
        <v>10</v>
      </c>
      <c r="P4" s="141" t="s">
        <v>9</v>
      </c>
      <c r="Q4" s="141" t="s">
        <v>16</v>
      </c>
      <c r="R4" s="49" t="s">
        <v>17</v>
      </c>
      <c r="S4" s="140" t="s">
        <v>10</v>
      </c>
      <c r="T4" s="52" t="s">
        <v>8</v>
      </c>
      <c r="U4" s="140" t="s">
        <v>10</v>
      </c>
      <c r="V4" s="141" t="s">
        <v>9</v>
      </c>
      <c r="W4" s="50" t="s">
        <v>17</v>
      </c>
      <c r="X4" s="44"/>
    </row>
    <row r="5" spans="1:24" s="19" customFormat="1" ht="15" customHeight="1">
      <c r="A5" s="2">
        <v>1</v>
      </c>
      <c r="B5" s="176" t="s">
        <v>84</v>
      </c>
      <c r="C5" s="177">
        <v>39884</v>
      </c>
      <c r="D5" s="178" t="s">
        <v>30</v>
      </c>
      <c r="E5" s="179" t="s">
        <v>85</v>
      </c>
      <c r="F5" s="180">
        <v>355</v>
      </c>
      <c r="G5" s="181">
        <v>355</v>
      </c>
      <c r="H5" s="181">
        <v>3</v>
      </c>
      <c r="I5" s="182">
        <v>258621</v>
      </c>
      <c r="J5" s="183">
        <v>32076</v>
      </c>
      <c r="K5" s="182">
        <v>466453</v>
      </c>
      <c r="L5" s="183">
        <v>56346</v>
      </c>
      <c r="M5" s="182">
        <v>398669</v>
      </c>
      <c r="N5" s="183">
        <v>47662</v>
      </c>
      <c r="O5" s="182">
        <f>+I5+K5+M5</f>
        <v>1123743</v>
      </c>
      <c r="P5" s="183">
        <f>+J5+L5+N5</f>
        <v>136084</v>
      </c>
      <c r="Q5" s="184">
        <f>+P5/G5</f>
        <v>383.33521126760564</v>
      </c>
      <c r="R5" s="185">
        <f>+O5/P5</f>
        <v>8.25771582258017</v>
      </c>
      <c r="S5" s="182">
        <v>2704379</v>
      </c>
      <c r="T5" s="186">
        <f>(+S5-O5)/S5</f>
        <v>0.5844728124275481</v>
      </c>
      <c r="U5" s="182">
        <v>14136260</v>
      </c>
      <c r="V5" s="183">
        <v>1835367</v>
      </c>
      <c r="W5" s="187">
        <f>+U5/V5</f>
        <v>7.7021434950067205</v>
      </c>
      <c r="X5" s="44"/>
    </row>
    <row r="6" spans="1:24" s="19" customFormat="1" ht="15" customHeight="1">
      <c r="A6" s="2">
        <v>2</v>
      </c>
      <c r="B6" s="150" t="s">
        <v>110</v>
      </c>
      <c r="C6" s="143">
        <v>39899</v>
      </c>
      <c r="D6" s="142" t="s">
        <v>26</v>
      </c>
      <c r="E6" s="173" t="s">
        <v>87</v>
      </c>
      <c r="F6" s="174">
        <v>62</v>
      </c>
      <c r="G6" s="144">
        <v>62</v>
      </c>
      <c r="H6" s="144">
        <v>1</v>
      </c>
      <c r="I6" s="145">
        <v>46174</v>
      </c>
      <c r="J6" s="146">
        <v>4543</v>
      </c>
      <c r="K6" s="145">
        <v>60197</v>
      </c>
      <c r="L6" s="146">
        <v>5839</v>
      </c>
      <c r="M6" s="145">
        <v>52010</v>
      </c>
      <c r="N6" s="146">
        <v>5032</v>
      </c>
      <c r="O6" s="145">
        <f>+I6+K6+M6</f>
        <v>158381</v>
      </c>
      <c r="P6" s="146">
        <f>+J6+L6+N6</f>
        <v>15414</v>
      </c>
      <c r="Q6" s="147">
        <f>IF(O6&lt;&gt;0,P6/G6,"")</f>
        <v>248.61290322580646</v>
      </c>
      <c r="R6" s="148">
        <f>IF(O6&lt;&gt;0,O6/P6,"")</f>
        <v>10.27513948358635</v>
      </c>
      <c r="S6" s="145"/>
      <c r="T6" s="149">
        <f aca="true" t="shared" si="0" ref="T6:T15">IF(S6&lt;&gt;0,-(S6-O6)/S6,"")</f>
      </c>
      <c r="U6" s="145">
        <v>158381</v>
      </c>
      <c r="V6" s="146">
        <v>15414</v>
      </c>
      <c r="W6" s="151">
        <f>U6/V6</f>
        <v>10.27513948358635</v>
      </c>
      <c r="X6" s="44"/>
    </row>
    <row r="7" spans="1:24" s="20" customFormat="1" ht="15" customHeight="1" thickBot="1">
      <c r="A7" s="154">
        <v>3</v>
      </c>
      <c r="B7" s="157" t="s">
        <v>68</v>
      </c>
      <c r="C7" s="158">
        <v>39871</v>
      </c>
      <c r="D7" s="159" t="s">
        <v>44</v>
      </c>
      <c r="E7" s="175" t="s">
        <v>69</v>
      </c>
      <c r="F7" s="188">
        <v>192</v>
      </c>
      <c r="G7" s="160">
        <v>62</v>
      </c>
      <c r="H7" s="160">
        <v>5</v>
      </c>
      <c r="I7" s="161">
        <v>45990</v>
      </c>
      <c r="J7" s="152">
        <v>6938</v>
      </c>
      <c r="K7" s="161">
        <v>53800.5</v>
      </c>
      <c r="L7" s="152">
        <v>8121</v>
      </c>
      <c r="M7" s="161">
        <v>57227</v>
      </c>
      <c r="N7" s="152">
        <v>8582</v>
      </c>
      <c r="O7" s="161">
        <f>SUM(I7+K7+M7)</f>
        <v>157017.5</v>
      </c>
      <c r="P7" s="152">
        <f>SUM(J7+L7+N7)</f>
        <v>23641</v>
      </c>
      <c r="Q7" s="155">
        <f>IF(O7&lt;&gt;0,P7/G7,"")</f>
        <v>381.30645161290323</v>
      </c>
      <c r="R7" s="156">
        <f>IF(O7&lt;&gt;0,O7/P7,"")</f>
        <v>6.641745273042596</v>
      </c>
      <c r="S7" s="161">
        <v>48148</v>
      </c>
      <c r="T7" s="153">
        <f t="shared" si="0"/>
        <v>2.261142726593005</v>
      </c>
      <c r="U7" s="161">
        <v>1477944.5</v>
      </c>
      <c r="V7" s="152">
        <v>215988</v>
      </c>
      <c r="W7" s="162">
        <f>U7/V7</f>
        <v>6.842715799025872</v>
      </c>
      <c r="X7" s="45"/>
    </row>
    <row r="8" spans="1:24" s="20" customFormat="1" ht="15" customHeight="1">
      <c r="A8" s="54">
        <v>4</v>
      </c>
      <c r="B8" s="163" t="s">
        <v>90</v>
      </c>
      <c r="C8" s="164">
        <v>39892</v>
      </c>
      <c r="D8" s="165" t="s">
        <v>2</v>
      </c>
      <c r="E8" s="189" t="s">
        <v>39</v>
      </c>
      <c r="F8" s="190">
        <v>60</v>
      </c>
      <c r="G8" s="166">
        <v>60</v>
      </c>
      <c r="H8" s="166">
        <v>2</v>
      </c>
      <c r="I8" s="167">
        <v>41016</v>
      </c>
      <c r="J8" s="168">
        <v>3602</v>
      </c>
      <c r="K8" s="167">
        <v>56266</v>
      </c>
      <c r="L8" s="168">
        <v>5125</v>
      </c>
      <c r="M8" s="167">
        <v>39390</v>
      </c>
      <c r="N8" s="168">
        <v>3494</v>
      </c>
      <c r="O8" s="167">
        <f>+M8+K8+I8</f>
        <v>136672</v>
      </c>
      <c r="P8" s="168">
        <f>+N8+L8+J8</f>
        <v>12221</v>
      </c>
      <c r="Q8" s="169">
        <f>+P8/G8</f>
        <v>203.68333333333334</v>
      </c>
      <c r="R8" s="170">
        <f>+O8/P8</f>
        <v>11.18337288274282</v>
      </c>
      <c r="S8" s="167">
        <v>308152</v>
      </c>
      <c r="T8" s="171">
        <f t="shared" si="0"/>
        <v>-0.5564786209403152</v>
      </c>
      <c r="U8" s="167">
        <v>637475</v>
      </c>
      <c r="V8" s="168">
        <v>61188</v>
      </c>
      <c r="W8" s="172">
        <f>+U8/V8</f>
        <v>10.418300974047199</v>
      </c>
      <c r="X8" s="45"/>
    </row>
    <row r="9" spans="1:24" s="20" customFormat="1" ht="15" customHeight="1">
      <c r="A9" s="54">
        <v>5</v>
      </c>
      <c r="B9" s="150" t="s">
        <v>111</v>
      </c>
      <c r="C9" s="143">
        <v>39899</v>
      </c>
      <c r="D9" s="142" t="s">
        <v>2</v>
      </c>
      <c r="E9" s="173" t="s">
        <v>19</v>
      </c>
      <c r="F9" s="174">
        <v>59</v>
      </c>
      <c r="G9" s="144">
        <v>59</v>
      </c>
      <c r="H9" s="144">
        <v>1</v>
      </c>
      <c r="I9" s="145">
        <v>34660</v>
      </c>
      <c r="J9" s="146">
        <v>3011</v>
      </c>
      <c r="K9" s="145">
        <v>54740</v>
      </c>
      <c r="L9" s="146">
        <v>4854</v>
      </c>
      <c r="M9" s="145">
        <v>38116</v>
      </c>
      <c r="N9" s="146">
        <v>3363</v>
      </c>
      <c r="O9" s="145">
        <f>+M9+K9+I9</f>
        <v>127516</v>
      </c>
      <c r="P9" s="146">
        <f>+N9+L9+J9</f>
        <v>11228</v>
      </c>
      <c r="Q9" s="147">
        <f>+P9/G9</f>
        <v>190.3050847457627</v>
      </c>
      <c r="R9" s="148">
        <f>+O9/P9</f>
        <v>11.356964731029569</v>
      </c>
      <c r="S9" s="145"/>
      <c r="T9" s="149">
        <f t="shared" si="0"/>
      </c>
      <c r="U9" s="145">
        <v>127516</v>
      </c>
      <c r="V9" s="146">
        <v>11228</v>
      </c>
      <c r="W9" s="151">
        <f>+U9/V9</f>
        <v>11.356964731029569</v>
      </c>
      <c r="X9" s="45"/>
    </row>
    <row r="10" spans="1:24" s="20" customFormat="1" ht="15" customHeight="1">
      <c r="A10" s="54">
        <v>6</v>
      </c>
      <c r="B10" s="150" t="s">
        <v>57</v>
      </c>
      <c r="C10" s="143">
        <v>39857</v>
      </c>
      <c r="D10" s="142" t="s">
        <v>44</v>
      </c>
      <c r="E10" s="173" t="s">
        <v>61</v>
      </c>
      <c r="F10" s="174">
        <v>372</v>
      </c>
      <c r="G10" s="144">
        <v>80</v>
      </c>
      <c r="H10" s="144">
        <v>7</v>
      </c>
      <c r="I10" s="145">
        <v>32190</v>
      </c>
      <c r="J10" s="146">
        <v>7300</v>
      </c>
      <c r="K10" s="145">
        <v>40307.5</v>
      </c>
      <c r="L10" s="146">
        <v>8631</v>
      </c>
      <c r="M10" s="145">
        <v>48617</v>
      </c>
      <c r="N10" s="146">
        <v>10265</v>
      </c>
      <c r="O10" s="145">
        <f>SUM(I10+K10+M10)</f>
        <v>121114.5</v>
      </c>
      <c r="P10" s="146">
        <f>SUM(J10+L10+N10)</f>
        <v>26196</v>
      </c>
      <c r="Q10" s="147">
        <f>IF(O10&lt;&gt;0,P10/G10,"")</f>
        <v>327.45</v>
      </c>
      <c r="R10" s="148">
        <f>IF(O10&lt;&gt;0,O10/P10,"")</f>
        <v>4.6233967017865325</v>
      </c>
      <c r="S10" s="145">
        <v>185563</v>
      </c>
      <c r="T10" s="149">
        <f t="shared" si="0"/>
        <v>-0.3473133113821182</v>
      </c>
      <c r="U10" s="145">
        <v>33350757</v>
      </c>
      <c r="V10" s="146">
        <v>4306698</v>
      </c>
      <c r="W10" s="151">
        <f>U10/V10</f>
        <v>7.743927482261352</v>
      </c>
      <c r="X10" s="45"/>
    </row>
    <row r="11" spans="1:24" s="20" customFormat="1" ht="15" customHeight="1">
      <c r="A11" s="54">
        <v>7</v>
      </c>
      <c r="B11" s="150" t="s">
        <v>91</v>
      </c>
      <c r="C11" s="143">
        <v>39871</v>
      </c>
      <c r="D11" s="142" t="s">
        <v>92</v>
      </c>
      <c r="E11" s="173" t="s">
        <v>93</v>
      </c>
      <c r="F11" s="174">
        <v>57</v>
      </c>
      <c r="G11" s="144">
        <v>57</v>
      </c>
      <c r="H11" s="144">
        <v>5</v>
      </c>
      <c r="I11" s="145">
        <v>26658</v>
      </c>
      <c r="J11" s="146">
        <v>2987</v>
      </c>
      <c r="K11" s="145">
        <v>45969</v>
      </c>
      <c r="L11" s="146">
        <v>5005</v>
      </c>
      <c r="M11" s="145">
        <v>32419</v>
      </c>
      <c r="N11" s="146">
        <v>3625</v>
      </c>
      <c r="O11" s="145">
        <v>105046</v>
      </c>
      <c r="P11" s="146">
        <v>11617</v>
      </c>
      <c r="Q11" s="147">
        <f>IF(O11&lt;&gt;0,P11/G11,"")</f>
        <v>203.80701754385964</v>
      </c>
      <c r="R11" s="148">
        <f>IF(O11&lt;&gt;0,O11/P11,"")</f>
        <v>9.04243780666265</v>
      </c>
      <c r="S11" s="145">
        <v>145185</v>
      </c>
      <c r="T11" s="149">
        <f t="shared" si="0"/>
        <v>-0.2764679546785136</v>
      </c>
      <c r="U11" s="145">
        <v>2661650</v>
      </c>
      <c r="V11" s="146">
        <v>266866</v>
      </c>
      <c r="W11" s="151">
        <f>U11/V11</f>
        <v>9.973732135228916</v>
      </c>
      <c r="X11" s="45"/>
    </row>
    <row r="12" spans="1:24" s="20" customFormat="1" ht="15" customHeight="1">
      <c r="A12" s="54">
        <v>8</v>
      </c>
      <c r="B12" s="150" t="s">
        <v>94</v>
      </c>
      <c r="C12" s="143">
        <v>39892</v>
      </c>
      <c r="D12" s="142" t="s">
        <v>2</v>
      </c>
      <c r="E12" s="173" t="s">
        <v>34</v>
      </c>
      <c r="F12" s="174">
        <v>70</v>
      </c>
      <c r="G12" s="144">
        <v>71</v>
      </c>
      <c r="H12" s="144">
        <v>2</v>
      </c>
      <c r="I12" s="145">
        <v>16527</v>
      </c>
      <c r="J12" s="146">
        <v>1749</v>
      </c>
      <c r="K12" s="145">
        <v>34858</v>
      </c>
      <c r="L12" s="146">
        <v>3651</v>
      </c>
      <c r="M12" s="145">
        <v>25188</v>
      </c>
      <c r="N12" s="146">
        <v>2684</v>
      </c>
      <c r="O12" s="145">
        <f>+M12+K12+I12</f>
        <v>76573</v>
      </c>
      <c r="P12" s="146">
        <f>+N12+L12+J12</f>
        <v>8084</v>
      </c>
      <c r="Q12" s="147">
        <f>+P12/G12</f>
        <v>113.85915492957747</v>
      </c>
      <c r="R12" s="148">
        <f>+O12/P12</f>
        <v>9.472167243938644</v>
      </c>
      <c r="S12" s="145">
        <v>143184</v>
      </c>
      <c r="T12" s="149">
        <f t="shared" si="0"/>
        <v>-0.4652125935858755</v>
      </c>
      <c r="U12" s="145">
        <v>290746</v>
      </c>
      <c r="V12" s="146">
        <v>31972</v>
      </c>
      <c r="W12" s="151">
        <f>+U12/V12</f>
        <v>9.09376954835481</v>
      </c>
      <c r="X12" s="45"/>
    </row>
    <row r="13" spans="1:24" s="20" customFormat="1" ht="15" customHeight="1">
      <c r="A13" s="54">
        <v>9</v>
      </c>
      <c r="B13" s="150" t="s">
        <v>95</v>
      </c>
      <c r="C13" s="143">
        <v>39892</v>
      </c>
      <c r="D13" s="142" t="s">
        <v>26</v>
      </c>
      <c r="E13" s="173" t="s">
        <v>19</v>
      </c>
      <c r="F13" s="174">
        <v>48</v>
      </c>
      <c r="G13" s="144">
        <v>48</v>
      </c>
      <c r="H13" s="144">
        <v>2</v>
      </c>
      <c r="I13" s="145">
        <v>17239</v>
      </c>
      <c r="J13" s="146">
        <v>1738</v>
      </c>
      <c r="K13" s="145">
        <v>26066</v>
      </c>
      <c r="L13" s="146">
        <v>2691</v>
      </c>
      <c r="M13" s="145">
        <v>22057</v>
      </c>
      <c r="N13" s="146">
        <v>2253</v>
      </c>
      <c r="O13" s="145">
        <f>+I13+K13+M13</f>
        <v>65362</v>
      </c>
      <c r="P13" s="146">
        <f>+J13+L13+N13</f>
        <v>6682</v>
      </c>
      <c r="Q13" s="147">
        <f>IF(O13&lt;&gt;0,P13/G13,"")</f>
        <v>139.20833333333334</v>
      </c>
      <c r="R13" s="148">
        <f>IF(O13&lt;&gt;0,O13/P13,"")</f>
        <v>9.781801855731818</v>
      </c>
      <c r="S13" s="145">
        <v>128325</v>
      </c>
      <c r="T13" s="149">
        <f t="shared" si="0"/>
        <v>-0.490652639781804</v>
      </c>
      <c r="U13" s="145">
        <v>318182</v>
      </c>
      <c r="V13" s="146">
        <v>36143</v>
      </c>
      <c r="W13" s="151">
        <f>U13/V13</f>
        <v>8.803419749329054</v>
      </c>
      <c r="X13" s="45"/>
    </row>
    <row r="14" spans="1:24" s="20" customFormat="1" ht="15" customHeight="1">
      <c r="A14" s="54">
        <v>10</v>
      </c>
      <c r="B14" s="150" t="s">
        <v>88</v>
      </c>
      <c r="C14" s="143">
        <v>39885</v>
      </c>
      <c r="D14" s="142" t="s">
        <v>2</v>
      </c>
      <c r="E14" s="173" t="s">
        <v>11</v>
      </c>
      <c r="F14" s="174">
        <v>51</v>
      </c>
      <c r="G14" s="144">
        <v>51</v>
      </c>
      <c r="H14" s="144">
        <v>3</v>
      </c>
      <c r="I14" s="145">
        <v>10291</v>
      </c>
      <c r="J14" s="146">
        <v>2534</v>
      </c>
      <c r="K14" s="145">
        <v>32141</v>
      </c>
      <c r="L14" s="146">
        <v>3392</v>
      </c>
      <c r="M14" s="145">
        <v>15813</v>
      </c>
      <c r="N14" s="146">
        <v>1724</v>
      </c>
      <c r="O14" s="145">
        <f>+M14+K14+I14</f>
        <v>58245</v>
      </c>
      <c r="P14" s="146">
        <f>+N14+L14+J14</f>
        <v>7650</v>
      </c>
      <c r="Q14" s="147">
        <f>+P14/G14</f>
        <v>150</v>
      </c>
      <c r="R14" s="148">
        <f>+O14/P14</f>
        <v>7.613725490196078</v>
      </c>
      <c r="S14" s="145">
        <v>112173</v>
      </c>
      <c r="T14" s="149">
        <f t="shared" si="0"/>
        <v>-0.48075740151373325</v>
      </c>
      <c r="U14" s="145">
        <v>411436</v>
      </c>
      <c r="V14" s="146">
        <v>46096</v>
      </c>
      <c r="W14" s="151">
        <f>+U14/V14</f>
        <v>8.925633460603956</v>
      </c>
      <c r="X14" s="45"/>
    </row>
    <row r="15" spans="1:24" s="20" customFormat="1" ht="15" customHeight="1">
      <c r="A15" s="54">
        <v>11</v>
      </c>
      <c r="B15" s="150" t="s">
        <v>86</v>
      </c>
      <c r="C15" s="143">
        <v>39885</v>
      </c>
      <c r="D15" s="142" t="s">
        <v>26</v>
      </c>
      <c r="E15" s="173" t="s">
        <v>87</v>
      </c>
      <c r="F15" s="174">
        <v>58</v>
      </c>
      <c r="G15" s="144">
        <v>49</v>
      </c>
      <c r="H15" s="144">
        <v>3</v>
      </c>
      <c r="I15" s="145">
        <v>15770</v>
      </c>
      <c r="J15" s="146">
        <v>1505</v>
      </c>
      <c r="K15" s="145">
        <v>25509</v>
      </c>
      <c r="L15" s="146">
        <v>2511</v>
      </c>
      <c r="M15" s="145">
        <v>14474</v>
      </c>
      <c r="N15" s="146">
        <v>1401</v>
      </c>
      <c r="O15" s="145">
        <f>+I15+K15+M15</f>
        <v>55753</v>
      </c>
      <c r="P15" s="146">
        <f>+J15+L15+N15</f>
        <v>5417</v>
      </c>
      <c r="Q15" s="147">
        <f>IF(O15&lt;&gt;0,P15/G15,"")</f>
        <v>110.55102040816327</v>
      </c>
      <c r="R15" s="148">
        <f>IF(O15&lt;&gt;0,O15/P15,"")</f>
        <v>10.292228170574118</v>
      </c>
      <c r="S15" s="145">
        <v>141854</v>
      </c>
      <c r="T15" s="149">
        <f t="shared" si="0"/>
        <v>-0.6069691372819942</v>
      </c>
      <c r="U15" s="145">
        <v>679340</v>
      </c>
      <c r="V15" s="146">
        <v>70559</v>
      </c>
      <c r="W15" s="151">
        <f>U15/V15</f>
        <v>9.627970917955187</v>
      </c>
      <c r="X15" s="45"/>
    </row>
    <row r="16" spans="1:24" s="20" customFormat="1" ht="15" customHeight="1">
      <c r="A16" s="54">
        <v>12</v>
      </c>
      <c r="B16" s="150" t="s">
        <v>112</v>
      </c>
      <c r="C16" s="143">
        <v>39899</v>
      </c>
      <c r="D16" s="142" t="s">
        <v>28</v>
      </c>
      <c r="E16" s="173" t="s">
        <v>113</v>
      </c>
      <c r="F16" s="174">
        <v>20</v>
      </c>
      <c r="G16" s="144">
        <v>20</v>
      </c>
      <c r="H16" s="144">
        <v>1</v>
      </c>
      <c r="I16" s="145">
        <v>11628</v>
      </c>
      <c r="J16" s="146">
        <v>942</v>
      </c>
      <c r="K16" s="145">
        <v>16037</v>
      </c>
      <c r="L16" s="146">
        <v>1355</v>
      </c>
      <c r="M16" s="145">
        <v>11375.5</v>
      </c>
      <c r="N16" s="146">
        <v>928</v>
      </c>
      <c r="O16" s="145">
        <f>I16+K16+M16</f>
        <v>39040.5</v>
      </c>
      <c r="P16" s="146">
        <f>J16+L16+N16</f>
        <v>3225</v>
      </c>
      <c r="Q16" s="147">
        <f>P16/G16</f>
        <v>161.25</v>
      </c>
      <c r="R16" s="148">
        <f>+O16/P16</f>
        <v>12.105581395348837</v>
      </c>
      <c r="S16" s="145"/>
      <c r="T16" s="149"/>
      <c r="U16" s="145">
        <v>39040.5</v>
      </c>
      <c r="V16" s="146">
        <v>3225</v>
      </c>
      <c r="W16" s="151">
        <f>+U16/V16</f>
        <v>12.105581395348837</v>
      </c>
      <c r="X16" s="45"/>
    </row>
    <row r="17" spans="1:24" s="20" customFormat="1" ht="15" customHeight="1">
      <c r="A17" s="54">
        <v>13</v>
      </c>
      <c r="B17" s="150" t="s">
        <v>54</v>
      </c>
      <c r="C17" s="143">
        <v>39850</v>
      </c>
      <c r="D17" s="142" t="s">
        <v>26</v>
      </c>
      <c r="E17" s="173" t="s">
        <v>27</v>
      </c>
      <c r="F17" s="174">
        <v>71</v>
      </c>
      <c r="G17" s="144">
        <v>47</v>
      </c>
      <c r="H17" s="144">
        <v>8</v>
      </c>
      <c r="I17" s="145">
        <v>7118</v>
      </c>
      <c r="J17" s="146">
        <v>1282</v>
      </c>
      <c r="K17" s="145">
        <v>13084</v>
      </c>
      <c r="L17" s="146">
        <v>2339</v>
      </c>
      <c r="M17" s="145">
        <v>11879</v>
      </c>
      <c r="N17" s="146">
        <v>2170</v>
      </c>
      <c r="O17" s="145">
        <f>+I17+K17+M17</f>
        <v>32081</v>
      </c>
      <c r="P17" s="146">
        <f>+J17+L17+N17</f>
        <v>5791</v>
      </c>
      <c r="Q17" s="147">
        <f>IF(O17&lt;&gt;0,P17/G17,"")</f>
        <v>123.2127659574468</v>
      </c>
      <c r="R17" s="148">
        <f>IF(O17&lt;&gt;0,O17/P17,"")</f>
        <v>5.539803142807806</v>
      </c>
      <c r="S17" s="145">
        <v>16677</v>
      </c>
      <c r="T17" s="149">
        <f>IF(S17&lt;&gt;0,-(S17-O17)/S17,"")</f>
        <v>0.9236673262577202</v>
      </c>
      <c r="U17" s="145">
        <v>4122136</v>
      </c>
      <c r="V17" s="146">
        <v>448688</v>
      </c>
      <c r="W17" s="151">
        <f>U17/V17</f>
        <v>9.187087686766752</v>
      </c>
      <c r="X17" s="45"/>
    </row>
    <row r="18" spans="1:24" s="20" customFormat="1" ht="15" customHeight="1">
      <c r="A18" s="54">
        <v>14</v>
      </c>
      <c r="B18" s="163" t="s">
        <v>76</v>
      </c>
      <c r="C18" s="143">
        <v>39878</v>
      </c>
      <c r="D18" s="142" t="s">
        <v>2</v>
      </c>
      <c r="E18" s="173" t="s">
        <v>11</v>
      </c>
      <c r="F18" s="174">
        <v>90</v>
      </c>
      <c r="G18" s="144">
        <v>72</v>
      </c>
      <c r="H18" s="144">
        <v>4</v>
      </c>
      <c r="I18" s="145">
        <v>4316</v>
      </c>
      <c r="J18" s="146">
        <v>600</v>
      </c>
      <c r="K18" s="145">
        <v>8809</v>
      </c>
      <c r="L18" s="146">
        <v>1097</v>
      </c>
      <c r="M18" s="145">
        <v>7035</v>
      </c>
      <c r="N18" s="146">
        <v>978</v>
      </c>
      <c r="O18" s="145">
        <f>+M18+K18+I18</f>
        <v>20160</v>
      </c>
      <c r="P18" s="146">
        <f>+N18+L18+J18</f>
        <v>2675</v>
      </c>
      <c r="Q18" s="147">
        <f>+P18/G18</f>
        <v>37.15277777777778</v>
      </c>
      <c r="R18" s="148">
        <f>+O18/P18</f>
        <v>7.536448598130841</v>
      </c>
      <c r="S18" s="145">
        <v>58099</v>
      </c>
      <c r="T18" s="149">
        <f>IF(S18&lt;&gt;0,-(S18-O18)/S18,"")</f>
        <v>-0.653006075836073</v>
      </c>
      <c r="U18" s="145">
        <v>892036</v>
      </c>
      <c r="V18" s="146">
        <v>96764</v>
      </c>
      <c r="W18" s="151">
        <f>+U18/V18</f>
        <v>9.218676367244017</v>
      </c>
      <c r="X18" s="45"/>
    </row>
    <row r="19" spans="1:24" s="20" customFormat="1" ht="15" customHeight="1">
      <c r="A19" s="54">
        <v>15</v>
      </c>
      <c r="B19" s="150" t="s">
        <v>58</v>
      </c>
      <c r="C19" s="143">
        <v>39843</v>
      </c>
      <c r="D19" s="142" t="s">
        <v>26</v>
      </c>
      <c r="E19" s="173" t="s">
        <v>19</v>
      </c>
      <c r="F19" s="174">
        <v>25</v>
      </c>
      <c r="G19" s="144">
        <v>4</v>
      </c>
      <c r="H19" s="144">
        <v>7</v>
      </c>
      <c r="I19" s="145">
        <v>6033</v>
      </c>
      <c r="J19" s="146">
        <v>546</v>
      </c>
      <c r="K19" s="145">
        <v>7387</v>
      </c>
      <c r="L19" s="146">
        <v>674</v>
      </c>
      <c r="M19" s="145">
        <v>5996</v>
      </c>
      <c r="N19" s="146">
        <v>539</v>
      </c>
      <c r="O19" s="145">
        <f>+I19+K19+M19</f>
        <v>19416</v>
      </c>
      <c r="P19" s="146">
        <f>+J19+L19+N19</f>
        <v>1759</v>
      </c>
      <c r="Q19" s="147">
        <f>IF(O19&lt;&gt;0,P19/G19,"")</f>
        <v>439.75</v>
      </c>
      <c r="R19" s="148">
        <f>IF(O19&lt;&gt;0,O19/P19,"")</f>
        <v>11.038089823763501</v>
      </c>
      <c r="S19" s="145">
        <v>23174</v>
      </c>
      <c r="T19" s="149">
        <f>IF(S19&lt;&gt;0,-(S19-O19)/S19,"")</f>
        <v>-0.1621644946923276</v>
      </c>
      <c r="U19" s="145">
        <v>1354766</v>
      </c>
      <c r="V19" s="146">
        <v>121479</v>
      </c>
      <c r="W19" s="151">
        <f>U19/V19</f>
        <v>11.152265000535072</v>
      </c>
      <c r="X19" s="45"/>
    </row>
    <row r="20" spans="1:24" s="20" customFormat="1" ht="15" customHeight="1">
      <c r="A20" s="54">
        <v>16</v>
      </c>
      <c r="B20" s="150" t="s">
        <v>78</v>
      </c>
      <c r="C20" s="143">
        <v>39878</v>
      </c>
      <c r="D20" s="142" t="s">
        <v>28</v>
      </c>
      <c r="E20" s="173" t="s">
        <v>79</v>
      </c>
      <c r="F20" s="174">
        <v>39</v>
      </c>
      <c r="G20" s="144">
        <v>39</v>
      </c>
      <c r="H20" s="144">
        <v>4</v>
      </c>
      <c r="I20" s="145">
        <v>2684.5</v>
      </c>
      <c r="J20" s="146">
        <v>400</v>
      </c>
      <c r="K20" s="145">
        <v>10515.5</v>
      </c>
      <c r="L20" s="146">
        <v>1376</v>
      </c>
      <c r="M20" s="145">
        <v>5293.5</v>
      </c>
      <c r="N20" s="146">
        <v>707</v>
      </c>
      <c r="O20" s="145">
        <f>I20+K20+M20</f>
        <v>18493.5</v>
      </c>
      <c r="P20" s="146">
        <f>J20+L20+N20</f>
        <v>2483</v>
      </c>
      <c r="Q20" s="147">
        <f>P20/G20</f>
        <v>63.666666666666664</v>
      </c>
      <c r="R20" s="148">
        <f aca="true" t="shared" si="1" ref="R20:R26">+O20/P20</f>
        <v>7.448046717680225</v>
      </c>
      <c r="S20" s="145">
        <v>32100.5</v>
      </c>
      <c r="T20" s="149">
        <f>-(S20-O20)/S20</f>
        <v>-0.4238874783881871</v>
      </c>
      <c r="U20" s="145">
        <v>287751.5</v>
      </c>
      <c r="V20" s="146">
        <v>32127</v>
      </c>
      <c r="W20" s="151">
        <f aca="true" t="shared" si="2" ref="W20:W26">+U20/V20</f>
        <v>8.956687521399447</v>
      </c>
      <c r="X20" s="45"/>
    </row>
    <row r="21" spans="1:24" s="20" customFormat="1" ht="15" customHeight="1">
      <c r="A21" s="54">
        <v>17</v>
      </c>
      <c r="B21" s="150" t="s">
        <v>96</v>
      </c>
      <c r="C21" s="143">
        <v>39892</v>
      </c>
      <c r="D21" s="142" t="s">
        <v>28</v>
      </c>
      <c r="E21" s="173" t="s">
        <v>97</v>
      </c>
      <c r="F21" s="174">
        <v>18</v>
      </c>
      <c r="G21" s="144">
        <v>18</v>
      </c>
      <c r="H21" s="144">
        <v>2</v>
      </c>
      <c r="I21" s="145">
        <v>5462.5</v>
      </c>
      <c r="J21" s="146">
        <v>428</v>
      </c>
      <c r="K21" s="145">
        <v>5887</v>
      </c>
      <c r="L21" s="146">
        <v>468</v>
      </c>
      <c r="M21" s="145">
        <v>4326</v>
      </c>
      <c r="N21" s="146">
        <v>333</v>
      </c>
      <c r="O21" s="145">
        <f>I21+K21+M21</f>
        <v>15675.5</v>
      </c>
      <c r="P21" s="146">
        <f>J21+L21+N21</f>
        <v>1229</v>
      </c>
      <c r="Q21" s="147">
        <f>P21/G21</f>
        <v>68.27777777777777</v>
      </c>
      <c r="R21" s="148">
        <f t="shared" si="1"/>
        <v>12.754678600488202</v>
      </c>
      <c r="S21" s="145">
        <v>38220.5</v>
      </c>
      <c r="T21" s="149">
        <f>-(S21-O21)/S21</f>
        <v>-0.5898666945749009</v>
      </c>
      <c r="U21" s="145">
        <v>79800</v>
      </c>
      <c r="V21" s="146">
        <v>6993</v>
      </c>
      <c r="W21" s="151">
        <f t="shared" si="2"/>
        <v>11.411411411411411</v>
      </c>
      <c r="X21" s="45"/>
    </row>
    <row r="22" spans="1:24" s="20" customFormat="1" ht="15" customHeight="1">
      <c r="A22" s="54">
        <v>18</v>
      </c>
      <c r="B22" s="150" t="s">
        <v>114</v>
      </c>
      <c r="C22" s="143">
        <v>39899</v>
      </c>
      <c r="D22" s="142" t="s">
        <v>2</v>
      </c>
      <c r="E22" s="173" t="s">
        <v>115</v>
      </c>
      <c r="F22" s="174">
        <v>25</v>
      </c>
      <c r="G22" s="144">
        <v>25</v>
      </c>
      <c r="H22" s="144">
        <v>1</v>
      </c>
      <c r="I22" s="145">
        <v>3501</v>
      </c>
      <c r="J22" s="146">
        <v>326</v>
      </c>
      <c r="K22" s="145">
        <v>6791</v>
      </c>
      <c r="L22" s="146">
        <v>633</v>
      </c>
      <c r="M22" s="145">
        <v>5001</v>
      </c>
      <c r="N22" s="146">
        <v>383</v>
      </c>
      <c r="O22" s="145">
        <f>+M22+K22+I22</f>
        <v>15293</v>
      </c>
      <c r="P22" s="146">
        <f>+N22+L22+J22</f>
        <v>1342</v>
      </c>
      <c r="Q22" s="147">
        <f>+P22/G22</f>
        <v>53.68</v>
      </c>
      <c r="R22" s="148">
        <f t="shared" si="1"/>
        <v>11.395678092399404</v>
      </c>
      <c r="S22" s="145"/>
      <c r="T22" s="149">
        <f>IF(S22&lt;&gt;0,-(S22-O22)/S22,"")</f>
      </c>
      <c r="U22" s="145">
        <v>15293</v>
      </c>
      <c r="V22" s="146">
        <v>1342</v>
      </c>
      <c r="W22" s="151">
        <f t="shared" si="2"/>
        <v>11.395678092399404</v>
      </c>
      <c r="X22" s="45"/>
    </row>
    <row r="23" spans="1:24" s="20" customFormat="1" ht="15" customHeight="1">
      <c r="A23" s="54">
        <v>19</v>
      </c>
      <c r="B23" s="150" t="s">
        <v>116</v>
      </c>
      <c r="C23" s="143">
        <v>39899</v>
      </c>
      <c r="D23" s="142" t="s">
        <v>28</v>
      </c>
      <c r="E23" s="173" t="s">
        <v>117</v>
      </c>
      <c r="F23" s="174">
        <v>16</v>
      </c>
      <c r="G23" s="144">
        <v>16</v>
      </c>
      <c r="H23" s="144">
        <v>1</v>
      </c>
      <c r="I23" s="145">
        <v>3858</v>
      </c>
      <c r="J23" s="146">
        <v>388</v>
      </c>
      <c r="K23" s="145">
        <v>6281.5</v>
      </c>
      <c r="L23" s="146">
        <v>606</v>
      </c>
      <c r="M23" s="145">
        <v>3853.5</v>
      </c>
      <c r="N23" s="146">
        <v>368</v>
      </c>
      <c r="O23" s="145">
        <f aca="true" t="shared" si="3" ref="O23:P25">I23+K23+M23</f>
        <v>13993</v>
      </c>
      <c r="P23" s="146">
        <f t="shared" si="3"/>
        <v>1362</v>
      </c>
      <c r="Q23" s="147">
        <f>P23/G23</f>
        <v>85.125</v>
      </c>
      <c r="R23" s="148">
        <f t="shared" si="1"/>
        <v>10.273861967694566</v>
      </c>
      <c r="S23" s="145"/>
      <c r="T23" s="149"/>
      <c r="U23" s="145">
        <v>13993</v>
      </c>
      <c r="V23" s="146">
        <v>1362</v>
      </c>
      <c r="W23" s="151">
        <f t="shared" si="2"/>
        <v>10.273861967694566</v>
      </c>
      <c r="X23" s="45"/>
    </row>
    <row r="24" spans="1:24" s="20" customFormat="1" ht="15" customHeight="1">
      <c r="A24" s="54">
        <v>20</v>
      </c>
      <c r="B24" s="150" t="s">
        <v>62</v>
      </c>
      <c r="C24" s="143">
        <v>39864</v>
      </c>
      <c r="D24" s="142" t="s">
        <v>28</v>
      </c>
      <c r="E24" s="173" t="s">
        <v>63</v>
      </c>
      <c r="F24" s="174">
        <v>55</v>
      </c>
      <c r="G24" s="144">
        <v>53</v>
      </c>
      <c r="H24" s="144">
        <v>6</v>
      </c>
      <c r="I24" s="145">
        <v>3880.5</v>
      </c>
      <c r="J24" s="146">
        <v>802</v>
      </c>
      <c r="K24" s="145">
        <v>6334.5</v>
      </c>
      <c r="L24" s="146">
        <v>1008</v>
      </c>
      <c r="M24" s="145">
        <v>3207.5</v>
      </c>
      <c r="N24" s="146">
        <v>530</v>
      </c>
      <c r="O24" s="145">
        <f t="shared" si="3"/>
        <v>13422.5</v>
      </c>
      <c r="P24" s="146">
        <f t="shared" si="3"/>
        <v>2340</v>
      </c>
      <c r="Q24" s="147">
        <f>P24/G24</f>
        <v>44.15094339622642</v>
      </c>
      <c r="R24" s="148">
        <f t="shared" si="1"/>
        <v>5.736111111111111</v>
      </c>
      <c r="S24" s="145">
        <v>14696</v>
      </c>
      <c r="T24" s="149">
        <f>-(S24-O24)/S24</f>
        <v>-0.08665623298856832</v>
      </c>
      <c r="U24" s="145">
        <v>463500.5</v>
      </c>
      <c r="V24" s="146">
        <v>55715</v>
      </c>
      <c r="W24" s="151">
        <f t="shared" si="2"/>
        <v>8.319133088037333</v>
      </c>
      <c r="X24" s="45"/>
    </row>
    <row r="25" spans="1:24" s="20" customFormat="1" ht="15" customHeight="1">
      <c r="A25" s="54">
        <v>21</v>
      </c>
      <c r="B25" s="150" t="s">
        <v>41</v>
      </c>
      <c r="C25" s="143">
        <v>39829</v>
      </c>
      <c r="D25" s="142" t="s">
        <v>28</v>
      </c>
      <c r="E25" s="173" t="s">
        <v>19</v>
      </c>
      <c r="F25" s="174">
        <v>80</v>
      </c>
      <c r="G25" s="144">
        <v>26</v>
      </c>
      <c r="H25" s="144">
        <v>11</v>
      </c>
      <c r="I25" s="145">
        <v>2318</v>
      </c>
      <c r="J25" s="146">
        <v>370</v>
      </c>
      <c r="K25" s="145">
        <v>5774.5</v>
      </c>
      <c r="L25" s="146">
        <v>933</v>
      </c>
      <c r="M25" s="145">
        <v>4065</v>
      </c>
      <c r="N25" s="146">
        <v>648</v>
      </c>
      <c r="O25" s="145">
        <f t="shared" si="3"/>
        <v>12157.5</v>
      </c>
      <c r="P25" s="146">
        <f t="shared" si="3"/>
        <v>1951</v>
      </c>
      <c r="Q25" s="147">
        <f>P25/G25</f>
        <v>75.03846153846153</v>
      </c>
      <c r="R25" s="148">
        <f t="shared" si="1"/>
        <v>6.231419784725782</v>
      </c>
      <c r="S25" s="145">
        <v>7409</v>
      </c>
      <c r="T25" s="149">
        <f>-(S25-O25)/S25</f>
        <v>0.6409097044135511</v>
      </c>
      <c r="U25" s="145">
        <v>2305204</v>
      </c>
      <c r="V25" s="146">
        <v>270338</v>
      </c>
      <c r="W25" s="151">
        <f t="shared" si="2"/>
        <v>8.527117904253194</v>
      </c>
      <c r="X25" s="45"/>
    </row>
    <row r="26" spans="1:24" s="20" customFormat="1" ht="15" customHeight="1">
      <c r="A26" s="54">
        <v>22</v>
      </c>
      <c r="B26" s="150" t="s">
        <v>70</v>
      </c>
      <c r="C26" s="143">
        <v>39871</v>
      </c>
      <c r="D26" s="142" t="s">
        <v>2</v>
      </c>
      <c r="E26" s="173" t="s">
        <v>11</v>
      </c>
      <c r="F26" s="174">
        <v>40</v>
      </c>
      <c r="G26" s="144">
        <v>22</v>
      </c>
      <c r="H26" s="144">
        <v>5</v>
      </c>
      <c r="I26" s="145">
        <v>2701</v>
      </c>
      <c r="J26" s="146">
        <v>575</v>
      </c>
      <c r="K26" s="145">
        <v>4113</v>
      </c>
      <c r="L26" s="146">
        <v>743</v>
      </c>
      <c r="M26" s="145">
        <v>3156</v>
      </c>
      <c r="N26" s="146">
        <v>585</v>
      </c>
      <c r="O26" s="145">
        <f>+M26+K26+I26</f>
        <v>9970</v>
      </c>
      <c r="P26" s="146">
        <f>+N26+L26+J26</f>
        <v>1903</v>
      </c>
      <c r="Q26" s="147">
        <f>+P26/G26</f>
        <v>86.5</v>
      </c>
      <c r="R26" s="148">
        <f t="shared" si="1"/>
        <v>5.239096163951655</v>
      </c>
      <c r="S26" s="145">
        <v>8083</v>
      </c>
      <c r="T26" s="149">
        <f>IF(S26&lt;&gt;0,-(S26-O26)/S26,"")</f>
        <v>0.2334529258938513</v>
      </c>
      <c r="U26" s="145">
        <v>750239</v>
      </c>
      <c r="V26" s="146">
        <v>77147</v>
      </c>
      <c r="W26" s="151">
        <f t="shared" si="2"/>
        <v>9.724798112693948</v>
      </c>
      <c r="X26" s="45"/>
    </row>
    <row r="27" spans="1:24" s="20" customFormat="1" ht="15" customHeight="1">
      <c r="A27" s="54">
        <v>23</v>
      </c>
      <c r="B27" s="150" t="s">
        <v>77</v>
      </c>
      <c r="C27" s="143">
        <v>39878</v>
      </c>
      <c r="D27" s="142" t="s">
        <v>26</v>
      </c>
      <c r="E27" s="173" t="s">
        <v>27</v>
      </c>
      <c r="F27" s="174">
        <v>39</v>
      </c>
      <c r="G27" s="144">
        <v>30</v>
      </c>
      <c r="H27" s="144">
        <v>4</v>
      </c>
      <c r="I27" s="145">
        <v>1768</v>
      </c>
      <c r="J27" s="146">
        <v>249</v>
      </c>
      <c r="K27" s="145">
        <v>3789</v>
      </c>
      <c r="L27" s="146">
        <v>515</v>
      </c>
      <c r="M27" s="145">
        <v>2506</v>
      </c>
      <c r="N27" s="146">
        <v>347</v>
      </c>
      <c r="O27" s="145">
        <f>+I27+K27+M27</f>
        <v>8063</v>
      </c>
      <c r="P27" s="146">
        <f>+J27+L27+N27</f>
        <v>1111</v>
      </c>
      <c r="Q27" s="147">
        <f>IF(O27&lt;&gt;0,P27/G27,"")</f>
        <v>37.03333333333333</v>
      </c>
      <c r="R27" s="148">
        <f>IF(O27&lt;&gt;0,O27/P27,"")</f>
        <v>7.257425742574258</v>
      </c>
      <c r="S27" s="145">
        <v>6074</v>
      </c>
      <c r="T27" s="149">
        <f>IF(S27&lt;&gt;0,-(S27-O27)/S27,"")</f>
        <v>0.32746131050378663</v>
      </c>
      <c r="U27" s="145">
        <v>336672</v>
      </c>
      <c r="V27" s="146">
        <v>32448</v>
      </c>
      <c r="W27" s="151">
        <f>U27/V27</f>
        <v>10.375739644970414</v>
      </c>
      <c r="X27" s="45"/>
    </row>
    <row r="28" spans="1:24" s="20" customFormat="1" ht="15" customHeight="1">
      <c r="A28" s="54">
        <v>24</v>
      </c>
      <c r="B28" s="150" t="s">
        <v>118</v>
      </c>
      <c r="C28" s="143">
        <v>39878</v>
      </c>
      <c r="D28" s="142" t="s">
        <v>28</v>
      </c>
      <c r="E28" s="173" t="s">
        <v>80</v>
      </c>
      <c r="F28" s="174">
        <v>23</v>
      </c>
      <c r="G28" s="144">
        <v>24</v>
      </c>
      <c r="H28" s="144">
        <v>4</v>
      </c>
      <c r="I28" s="145">
        <v>1650.5</v>
      </c>
      <c r="J28" s="146">
        <v>300</v>
      </c>
      <c r="K28" s="145">
        <v>3556</v>
      </c>
      <c r="L28" s="146">
        <v>598</v>
      </c>
      <c r="M28" s="145">
        <v>2710.5</v>
      </c>
      <c r="N28" s="146">
        <v>453</v>
      </c>
      <c r="O28" s="145">
        <f aca="true" t="shared" si="4" ref="O28:P30">I28+K28+M28</f>
        <v>7917</v>
      </c>
      <c r="P28" s="146">
        <f t="shared" si="4"/>
        <v>1351</v>
      </c>
      <c r="Q28" s="147">
        <f>P28/G28</f>
        <v>56.291666666666664</v>
      </c>
      <c r="R28" s="148">
        <f>+O28/P28</f>
        <v>5.860103626943006</v>
      </c>
      <c r="S28" s="145">
        <v>7124.5</v>
      </c>
      <c r="T28" s="149">
        <f>-(S28-O28)/S28</f>
        <v>0.11123587620183872</v>
      </c>
      <c r="U28" s="145">
        <v>98237</v>
      </c>
      <c r="V28" s="146">
        <v>13553</v>
      </c>
      <c r="W28" s="151">
        <f>+U28/V28</f>
        <v>7.2483582970560025</v>
      </c>
      <c r="X28" s="45"/>
    </row>
    <row r="29" spans="1:24" s="20" customFormat="1" ht="15" customHeight="1">
      <c r="A29" s="54">
        <v>25</v>
      </c>
      <c r="B29" s="150" t="s">
        <v>98</v>
      </c>
      <c r="C29" s="143">
        <v>39892</v>
      </c>
      <c r="D29" s="142" t="s">
        <v>28</v>
      </c>
      <c r="E29" s="173" t="s">
        <v>33</v>
      </c>
      <c r="F29" s="174">
        <v>5</v>
      </c>
      <c r="G29" s="144">
        <v>5</v>
      </c>
      <c r="H29" s="144">
        <v>2</v>
      </c>
      <c r="I29" s="145">
        <v>2141</v>
      </c>
      <c r="J29" s="146">
        <v>268</v>
      </c>
      <c r="K29" s="145">
        <v>3043</v>
      </c>
      <c r="L29" s="146">
        <v>372</v>
      </c>
      <c r="M29" s="145">
        <v>1833</v>
      </c>
      <c r="N29" s="146">
        <v>209</v>
      </c>
      <c r="O29" s="145">
        <f t="shared" si="4"/>
        <v>7017</v>
      </c>
      <c r="P29" s="146">
        <f t="shared" si="4"/>
        <v>849</v>
      </c>
      <c r="Q29" s="147">
        <f>P29/G29</f>
        <v>169.8</v>
      </c>
      <c r="R29" s="148">
        <f>+O29/P29</f>
        <v>8.265017667844523</v>
      </c>
      <c r="S29" s="145">
        <v>10430.5</v>
      </c>
      <c r="T29" s="149">
        <f>-(S29-O29)/S29</f>
        <v>-0.3272613968649633</v>
      </c>
      <c r="U29" s="145">
        <v>25898.5</v>
      </c>
      <c r="V29" s="146">
        <v>3117</v>
      </c>
      <c r="W29" s="151">
        <f>+U29/V29</f>
        <v>8.308790503689446</v>
      </c>
      <c r="X29" s="45"/>
    </row>
    <row r="30" spans="1:24" s="20" customFormat="1" ht="15" customHeight="1">
      <c r="A30" s="54">
        <v>26</v>
      </c>
      <c r="B30" s="150" t="s">
        <v>59</v>
      </c>
      <c r="C30" s="143">
        <v>39857</v>
      </c>
      <c r="D30" s="142" t="s">
        <v>28</v>
      </c>
      <c r="E30" s="173" t="s">
        <v>29</v>
      </c>
      <c r="F30" s="174">
        <v>41</v>
      </c>
      <c r="G30" s="144">
        <v>19</v>
      </c>
      <c r="H30" s="144">
        <v>7</v>
      </c>
      <c r="I30" s="145">
        <v>1439.5</v>
      </c>
      <c r="J30" s="146">
        <v>217</v>
      </c>
      <c r="K30" s="145">
        <v>3316.5</v>
      </c>
      <c r="L30" s="146">
        <v>449</v>
      </c>
      <c r="M30" s="145">
        <v>2144.5</v>
      </c>
      <c r="N30" s="146">
        <v>304</v>
      </c>
      <c r="O30" s="145">
        <f t="shared" si="4"/>
        <v>6900.5</v>
      </c>
      <c r="P30" s="146">
        <f t="shared" si="4"/>
        <v>970</v>
      </c>
      <c r="Q30" s="147">
        <f>P30/G30</f>
        <v>51.05263157894737</v>
      </c>
      <c r="R30" s="148">
        <f>+O30/P30</f>
        <v>7.1139175257731955</v>
      </c>
      <c r="S30" s="145">
        <v>388</v>
      </c>
      <c r="T30" s="149">
        <f>-(S30-O30)/S30</f>
        <v>16.78479381443299</v>
      </c>
      <c r="U30" s="145">
        <v>474028</v>
      </c>
      <c r="V30" s="146">
        <v>47073</v>
      </c>
      <c r="W30" s="151">
        <f>+U30/V30</f>
        <v>10.070061394005055</v>
      </c>
      <c r="X30" s="45"/>
    </row>
    <row r="31" spans="1:24" s="20" customFormat="1" ht="15" customHeight="1">
      <c r="A31" s="54">
        <v>27</v>
      </c>
      <c r="B31" s="150" t="s">
        <v>99</v>
      </c>
      <c r="C31" s="143">
        <v>39892</v>
      </c>
      <c r="D31" s="142" t="s">
        <v>44</v>
      </c>
      <c r="E31" s="173" t="s">
        <v>100</v>
      </c>
      <c r="F31" s="174">
        <v>15</v>
      </c>
      <c r="G31" s="144">
        <v>15</v>
      </c>
      <c r="H31" s="144">
        <v>2</v>
      </c>
      <c r="I31" s="145">
        <v>1339</v>
      </c>
      <c r="J31" s="146">
        <v>148</v>
      </c>
      <c r="K31" s="145">
        <v>2315.5</v>
      </c>
      <c r="L31" s="146">
        <v>254</v>
      </c>
      <c r="M31" s="145">
        <v>1531</v>
      </c>
      <c r="N31" s="146">
        <v>164</v>
      </c>
      <c r="O31" s="145">
        <f>I31+K31+M31</f>
        <v>5185.5</v>
      </c>
      <c r="P31" s="146">
        <f>SUM(J31+L31+N31)</f>
        <v>566</v>
      </c>
      <c r="Q31" s="147">
        <f>IF(O31&lt;&gt;0,P31/G31,"")</f>
        <v>37.733333333333334</v>
      </c>
      <c r="R31" s="148">
        <f>IF(O31&lt;&gt;0,O31/P31,"")</f>
        <v>9.161660777385158</v>
      </c>
      <c r="S31" s="145">
        <v>8918</v>
      </c>
      <c r="T31" s="149">
        <f>IF(S31&lt;&gt;0,-(S31-O31)/S31,"")</f>
        <v>-0.4185355460865665</v>
      </c>
      <c r="U31" s="145">
        <v>22844</v>
      </c>
      <c r="V31" s="146">
        <v>2700</v>
      </c>
      <c r="W31" s="151">
        <f>U31/V31</f>
        <v>8.460740740740741</v>
      </c>
      <c r="X31" s="45"/>
    </row>
    <row r="32" spans="1:24" s="20" customFormat="1" ht="15" customHeight="1">
      <c r="A32" s="54">
        <v>28</v>
      </c>
      <c r="B32" s="150" t="s">
        <v>36</v>
      </c>
      <c r="C32" s="143">
        <v>39822</v>
      </c>
      <c r="D32" s="142" t="s">
        <v>28</v>
      </c>
      <c r="E32" s="173" t="s">
        <v>37</v>
      </c>
      <c r="F32" s="174">
        <v>37</v>
      </c>
      <c r="G32" s="144">
        <v>7</v>
      </c>
      <c r="H32" s="144">
        <v>12</v>
      </c>
      <c r="I32" s="145">
        <v>1032</v>
      </c>
      <c r="J32" s="146">
        <v>142</v>
      </c>
      <c r="K32" s="145">
        <v>1556</v>
      </c>
      <c r="L32" s="146">
        <v>218</v>
      </c>
      <c r="M32" s="145">
        <v>1428</v>
      </c>
      <c r="N32" s="146">
        <v>191</v>
      </c>
      <c r="O32" s="145">
        <f>I32+K32+M32</f>
        <v>4016</v>
      </c>
      <c r="P32" s="146">
        <f>J32+L32+N32</f>
        <v>551</v>
      </c>
      <c r="Q32" s="147">
        <f>P32/G32</f>
        <v>78.71428571428571</v>
      </c>
      <c r="R32" s="148">
        <f>+O32/P32</f>
        <v>7.288566243194192</v>
      </c>
      <c r="S32" s="145">
        <v>249</v>
      </c>
      <c r="T32" s="149">
        <f>-(S32-O32)/S32</f>
        <v>15.1285140562249</v>
      </c>
      <c r="U32" s="145">
        <v>1455839.5</v>
      </c>
      <c r="V32" s="146">
        <v>141723</v>
      </c>
      <c r="W32" s="151">
        <f>+U32/V32</f>
        <v>10.272429316342443</v>
      </c>
      <c r="X32" s="45"/>
    </row>
    <row r="33" spans="1:24" s="20" customFormat="1" ht="15" customHeight="1">
      <c r="A33" s="54">
        <v>29</v>
      </c>
      <c r="B33" s="150" t="s">
        <v>119</v>
      </c>
      <c r="C33" s="143">
        <v>39759</v>
      </c>
      <c r="D33" s="142" t="s">
        <v>120</v>
      </c>
      <c r="E33" s="173" t="s">
        <v>121</v>
      </c>
      <c r="F33" s="174">
        <v>6</v>
      </c>
      <c r="G33" s="144">
        <v>6</v>
      </c>
      <c r="H33" s="144">
        <v>21</v>
      </c>
      <c r="I33" s="145">
        <v>691</v>
      </c>
      <c r="J33" s="146">
        <v>121</v>
      </c>
      <c r="K33" s="145">
        <v>1168</v>
      </c>
      <c r="L33" s="146">
        <v>190</v>
      </c>
      <c r="M33" s="145">
        <v>1894</v>
      </c>
      <c r="N33" s="146">
        <v>281</v>
      </c>
      <c r="O33" s="145">
        <f>+I33+K33+M33</f>
        <v>3753</v>
      </c>
      <c r="P33" s="146">
        <f>+J33+L33+N33</f>
        <v>592</v>
      </c>
      <c r="Q33" s="147">
        <f>IF(O33&lt;&gt;0,P33/G33,"")</f>
        <v>98.66666666666667</v>
      </c>
      <c r="R33" s="148">
        <f>IF(O33&lt;&gt;0,O33/P33,"")</f>
        <v>6.339527027027027</v>
      </c>
      <c r="S33" s="145">
        <v>2126.5</v>
      </c>
      <c r="T33" s="149">
        <f>IF(S33&lt;&gt;0,-(S33-O33)/S33,"")</f>
        <v>0.7648718551610628</v>
      </c>
      <c r="U33" s="145">
        <v>23363918</v>
      </c>
      <c r="V33" s="146">
        <v>2778456</v>
      </c>
      <c r="W33" s="151">
        <f>U33/V33</f>
        <v>8.408957348973674</v>
      </c>
      <c r="X33" s="45"/>
    </row>
    <row r="34" spans="1:24" s="20" customFormat="1" ht="15" customHeight="1">
      <c r="A34" s="54">
        <v>30</v>
      </c>
      <c r="B34" s="150" t="s">
        <v>42</v>
      </c>
      <c r="C34" s="143">
        <v>39829</v>
      </c>
      <c r="D34" s="142" t="s">
        <v>28</v>
      </c>
      <c r="E34" s="173" t="s">
        <v>43</v>
      </c>
      <c r="F34" s="174">
        <v>65</v>
      </c>
      <c r="G34" s="144">
        <v>15</v>
      </c>
      <c r="H34" s="144">
        <v>11</v>
      </c>
      <c r="I34" s="145">
        <v>550</v>
      </c>
      <c r="J34" s="146">
        <v>136</v>
      </c>
      <c r="K34" s="145">
        <v>1872</v>
      </c>
      <c r="L34" s="146">
        <v>369</v>
      </c>
      <c r="M34" s="145">
        <v>1233</v>
      </c>
      <c r="N34" s="146">
        <v>256</v>
      </c>
      <c r="O34" s="145">
        <f aca="true" t="shared" si="5" ref="O34:P37">I34+K34+M34</f>
        <v>3655</v>
      </c>
      <c r="P34" s="146">
        <f t="shared" si="5"/>
        <v>761</v>
      </c>
      <c r="Q34" s="147">
        <f>P34/G34</f>
        <v>50.733333333333334</v>
      </c>
      <c r="R34" s="148">
        <f>+O34/P34</f>
        <v>4.802890932982917</v>
      </c>
      <c r="S34" s="145">
        <v>4865.5</v>
      </c>
      <c r="T34" s="149">
        <f>-(S34-O34)/S34</f>
        <v>-0.24879251875449593</v>
      </c>
      <c r="U34" s="145">
        <v>797684</v>
      </c>
      <c r="V34" s="146">
        <v>103583</v>
      </c>
      <c r="W34" s="151">
        <f>+U34/V34</f>
        <v>7.700916173503374</v>
      </c>
      <c r="X34" s="45"/>
    </row>
    <row r="35" spans="1:24" s="20" customFormat="1" ht="15" customHeight="1">
      <c r="A35" s="54">
        <v>31</v>
      </c>
      <c r="B35" s="150" t="s">
        <v>40</v>
      </c>
      <c r="C35" s="143">
        <v>39829</v>
      </c>
      <c r="D35" s="142" t="s">
        <v>31</v>
      </c>
      <c r="E35" s="173" t="s">
        <v>47</v>
      </c>
      <c r="F35" s="174">
        <v>169</v>
      </c>
      <c r="G35" s="144">
        <v>4</v>
      </c>
      <c r="H35" s="144">
        <v>11</v>
      </c>
      <c r="I35" s="145">
        <v>654</v>
      </c>
      <c r="J35" s="146">
        <v>126</v>
      </c>
      <c r="K35" s="145">
        <v>1501</v>
      </c>
      <c r="L35" s="146">
        <v>286</v>
      </c>
      <c r="M35" s="145">
        <v>1302</v>
      </c>
      <c r="N35" s="146">
        <v>251</v>
      </c>
      <c r="O35" s="145">
        <f t="shared" si="5"/>
        <v>3457</v>
      </c>
      <c r="P35" s="146">
        <f t="shared" si="5"/>
        <v>663</v>
      </c>
      <c r="Q35" s="147">
        <f>IF(O35&lt;&gt;0,P35/G35,"")</f>
        <v>165.75</v>
      </c>
      <c r="R35" s="148">
        <f>IF(O35&lt;&gt;0,O35/P35,"")</f>
        <v>5.214177978883861</v>
      </c>
      <c r="S35" s="145">
        <v>1592</v>
      </c>
      <c r="T35" s="149">
        <f>IF(S35&lt;&gt;0,-(S35-O35)/S35,"")</f>
        <v>1.1714824120603016</v>
      </c>
      <c r="U35" s="145">
        <v>3745373.5</v>
      </c>
      <c r="V35" s="146">
        <v>513196</v>
      </c>
      <c r="W35" s="151">
        <f>U35/V35</f>
        <v>7.298134630823311</v>
      </c>
      <c r="X35" s="45"/>
    </row>
    <row r="36" spans="1:24" s="20" customFormat="1" ht="15" customHeight="1">
      <c r="A36" s="54">
        <v>32</v>
      </c>
      <c r="B36" s="150" t="s">
        <v>122</v>
      </c>
      <c r="C36" s="143">
        <v>39794</v>
      </c>
      <c r="D36" s="142" t="s">
        <v>28</v>
      </c>
      <c r="E36" s="173" t="s">
        <v>29</v>
      </c>
      <c r="F36" s="174">
        <v>100</v>
      </c>
      <c r="G36" s="144">
        <v>2</v>
      </c>
      <c r="H36" s="144">
        <v>14</v>
      </c>
      <c r="I36" s="145">
        <v>900</v>
      </c>
      <c r="J36" s="146">
        <v>225</v>
      </c>
      <c r="K36" s="145">
        <v>1240</v>
      </c>
      <c r="L36" s="146">
        <v>310</v>
      </c>
      <c r="M36" s="145">
        <v>1240</v>
      </c>
      <c r="N36" s="146">
        <v>310</v>
      </c>
      <c r="O36" s="145">
        <f t="shared" si="5"/>
        <v>3380</v>
      </c>
      <c r="P36" s="146">
        <f t="shared" si="5"/>
        <v>845</v>
      </c>
      <c r="Q36" s="147">
        <f>P36/G36</f>
        <v>422.5</v>
      </c>
      <c r="R36" s="148">
        <f>+O36/P36</f>
        <v>4</v>
      </c>
      <c r="S36" s="145"/>
      <c r="T36" s="149"/>
      <c r="U36" s="145">
        <v>2506404.5</v>
      </c>
      <c r="V36" s="146">
        <v>277870</v>
      </c>
      <c r="W36" s="151">
        <f>+U36/V36</f>
        <v>9.020061539568863</v>
      </c>
      <c r="X36" s="45"/>
    </row>
    <row r="37" spans="1:24" s="20" customFormat="1" ht="15" customHeight="1">
      <c r="A37" s="54">
        <v>33</v>
      </c>
      <c r="B37" s="150" t="s">
        <v>50</v>
      </c>
      <c r="C37" s="143">
        <v>39836</v>
      </c>
      <c r="D37" s="142" t="s">
        <v>28</v>
      </c>
      <c r="E37" s="173" t="s">
        <v>60</v>
      </c>
      <c r="F37" s="174">
        <v>13</v>
      </c>
      <c r="G37" s="144">
        <v>10</v>
      </c>
      <c r="H37" s="144">
        <v>10</v>
      </c>
      <c r="I37" s="145">
        <v>524.5</v>
      </c>
      <c r="J37" s="146">
        <v>83</v>
      </c>
      <c r="K37" s="145">
        <v>1305.5</v>
      </c>
      <c r="L37" s="146">
        <v>201</v>
      </c>
      <c r="M37" s="145">
        <v>741</v>
      </c>
      <c r="N37" s="146">
        <v>115</v>
      </c>
      <c r="O37" s="145">
        <f t="shared" si="5"/>
        <v>2571</v>
      </c>
      <c r="P37" s="146">
        <f t="shared" si="5"/>
        <v>399</v>
      </c>
      <c r="Q37" s="147">
        <f>P37/G37</f>
        <v>39.9</v>
      </c>
      <c r="R37" s="148">
        <f>+O37/P37</f>
        <v>6.443609022556391</v>
      </c>
      <c r="S37" s="145">
        <v>3801</v>
      </c>
      <c r="T37" s="149">
        <f>-(S37-O37)/S37</f>
        <v>-0.32359905288082086</v>
      </c>
      <c r="U37" s="145">
        <v>181923.5</v>
      </c>
      <c r="V37" s="146">
        <v>21547</v>
      </c>
      <c r="W37" s="151">
        <f>+U37/V37</f>
        <v>8.443101127767207</v>
      </c>
      <c r="X37" s="45"/>
    </row>
    <row r="38" spans="1:24" s="20" customFormat="1" ht="15" customHeight="1">
      <c r="A38" s="54">
        <v>34</v>
      </c>
      <c r="B38" s="150" t="s">
        <v>72</v>
      </c>
      <c r="C38" s="143">
        <v>39871</v>
      </c>
      <c r="D38" s="142" t="s">
        <v>2</v>
      </c>
      <c r="E38" s="173" t="s">
        <v>73</v>
      </c>
      <c r="F38" s="174">
        <v>52</v>
      </c>
      <c r="G38" s="144">
        <v>9</v>
      </c>
      <c r="H38" s="144">
        <v>5</v>
      </c>
      <c r="I38" s="145">
        <v>548</v>
      </c>
      <c r="J38" s="146">
        <v>84</v>
      </c>
      <c r="K38" s="145">
        <v>1013</v>
      </c>
      <c r="L38" s="146">
        <v>157</v>
      </c>
      <c r="M38" s="145">
        <v>728</v>
      </c>
      <c r="N38" s="146">
        <v>111</v>
      </c>
      <c r="O38" s="145">
        <f aca="true" t="shared" si="6" ref="O38:P40">+M38+K38+I38</f>
        <v>2289</v>
      </c>
      <c r="P38" s="146">
        <f t="shared" si="6"/>
        <v>352</v>
      </c>
      <c r="Q38" s="147">
        <f>+P38/G38</f>
        <v>39.111111111111114</v>
      </c>
      <c r="R38" s="148">
        <f>+O38/P38</f>
        <v>6.502840909090909</v>
      </c>
      <c r="S38" s="145">
        <v>3269</v>
      </c>
      <c r="T38" s="149">
        <f>IF(S38&lt;&gt;0,-(S38-O38)/S38,"")</f>
        <v>-0.29978586723768735</v>
      </c>
      <c r="U38" s="145">
        <v>309529</v>
      </c>
      <c r="V38" s="146">
        <v>39137</v>
      </c>
      <c r="W38" s="151">
        <f>+U38/V38</f>
        <v>7.908858624830723</v>
      </c>
      <c r="X38" s="45"/>
    </row>
    <row r="39" spans="1:24" s="20" customFormat="1" ht="15" customHeight="1">
      <c r="A39" s="54">
        <v>35</v>
      </c>
      <c r="B39" s="150" t="s">
        <v>38</v>
      </c>
      <c r="C39" s="143">
        <v>39822</v>
      </c>
      <c r="D39" s="142" t="s">
        <v>2</v>
      </c>
      <c r="E39" s="173" t="s">
        <v>39</v>
      </c>
      <c r="F39" s="174">
        <v>55</v>
      </c>
      <c r="G39" s="144">
        <v>5</v>
      </c>
      <c r="H39" s="144">
        <v>12</v>
      </c>
      <c r="I39" s="145">
        <v>422</v>
      </c>
      <c r="J39" s="146">
        <v>75</v>
      </c>
      <c r="K39" s="145">
        <v>719</v>
      </c>
      <c r="L39" s="146">
        <v>123</v>
      </c>
      <c r="M39" s="145">
        <v>732</v>
      </c>
      <c r="N39" s="146">
        <v>124</v>
      </c>
      <c r="O39" s="145">
        <f t="shared" si="6"/>
        <v>1873</v>
      </c>
      <c r="P39" s="146">
        <f t="shared" si="6"/>
        <v>322</v>
      </c>
      <c r="Q39" s="147">
        <f>+P39/G39</f>
        <v>64.4</v>
      </c>
      <c r="R39" s="148">
        <f>+O39/P39</f>
        <v>5.816770186335404</v>
      </c>
      <c r="S39" s="145">
        <v>395</v>
      </c>
      <c r="T39" s="149">
        <f>IF(S39&lt;&gt;0,-(S39-O39)/S39,"")</f>
        <v>3.741772151898734</v>
      </c>
      <c r="U39" s="145">
        <v>1245545</v>
      </c>
      <c r="V39" s="146">
        <v>141138</v>
      </c>
      <c r="W39" s="151">
        <f>+U39/V39</f>
        <v>8.825015233317746</v>
      </c>
      <c r="X39" s="45"/>
    </row>
    <row r="40" spans="1:24" s="20" customFormat="1" ht="15" customHeight="1">
      <c r="A40" s="54">
        <v>36</v>
      </c>
      <c r="B40" s="150" t="s">
        <v>35</v>
      </c>
      <c r="C40" s="143">
        <v>39808</v>
      </c>
      <c r="D40" s="142" t="s">
        <v>2</v>
      </c>
      <c r="E40" s="173" t="s">
        <v>34</v>
      </c>
      <c r="F40" s="174">
        <v>112</v>
      </c>
      <c r="G40" s="144">
        <v>6</v>
      </c>
      <c r="H40" s="144">
        <v>14</v>
      </c>
      <c r="I40" s="145">
        <v>294</v>
      </c>
      <c r="J40" s="146">
        <v>48</v>
      </c>
      <c r="K40" s="145">
        <v>965</v>
      </c>
      <c r="L40" s="146">
        <v>148</v>
      </c>
      <c r="M40" s="145">
        <v>539</v>
      </c>
      <c r="N40" s="146">
        <v>88</v>
      </c>
      <c r="O40" s="145">
        <f t="shared" si="6"/>
        <v>1798</v>
      </c>
      <c r="P40" s="146">
        <f t="shared" si="6"/>
        <v>284</v>
      </c>
      <c r="Q40" s="147">
        <f>+P40/G40</f>
        <v>47.333333333333336</v>
      </c>
      <c r="R40" s="148">
        <f>+O40/P40</f>
        <v>6.330985915492958</v>
      </c>
      <c r="S40" s="145">
        <v>395</v>
      </c>
      <c r="T40" s="149">
        <f>IF(S40&lt;&gt;0,-(S40-O40)/S40,"")</f>
        <v>3.551898734177215</v>
      </c>
      <c r="U40" s="145">
        <v>2044467</v>
      </c>
      <c r="V40" s="146">
        <v>210956</v>
      </c>
      <c r="W40" s="151">
        <f>+U40/V40</f>
        <v>9.691438024990994</v>
      </c>
      <c r="X40" s="45"/>
    </row>
    <row r="41" spans="1:24" s="20" customFormat="1" ht="15" customHeight="1">
      <c r="A41" s="54">
        <v>37</v>
      </c>
      <c r="B41" s="150" t="s">
        <v>108</v>
      </c>
      <c r="C41" s="143">
        <v>39808</v>
      </c>
      <c r="D41" s="142" t="s">
        <v>31</v>
      </c>
      <c r="E41" s="173" t="s">
        <v>109</v>
      </c>
      <c r="F41" s="174">
        <v>198</v>
      </c>
      <c r="G41" s="144">
        <v>1</v>
      </c>
      <c r="H41" s="144">
        <v>13</v>
      </c>
      <c r="I41" s="145">
        <v>280</v>
      </c>
      <c r="J41" s="146">
        <v>56</v>
      </c>
      <c r="K41" s="145">
        <v>750</v>
      </c>
      <c r="L41" s="146">
        <v>150</v>
      </c>
      <c r="M41" s="145">
        <v>752</v>
      </c>
      <c r="N41" s="146">
        <v>150</v>
      </c>
      <c r="O41" s="145">
        <f>I41+K41+M41</f>
        <v>1782</v>
      </c>
      <c r="P41" s="146">
        <f>J41+L41+N41</f>
        <v>356</v>
      </c>
      <c r="Q41" s="147">
        <f>IF(O41&lt;&gt;0,P41/G41,"")</f>
        <v>356</v>
      </c>
      <c r="R41" s="148">
        <f>IF(O41&lt;&gt;0,O41/P41,"")</f>
        <v>5.00561797752809</v>
      </c>
      <c r="S41" s="145">
        <v>137</v>
      </c>
      <c r="T41" s="149">
        <f>IF(S41&lt;&gt;0,-(S41-O41)/S41,"")</f>
        <v>12.007299270072993</v>
      </c>
      <c r="U41" s="145">
        <v>1759400</v>
      </c>
      <c r="V41" s="146">
        <v>227872</v>
      </c>
      <c r="W41" s="151">
        <f>U41/V41</f>
        <v>7.721001263867434</v>
      </c>
      <c r="X41" s="45"/>
    </row>
    <row r="42" spans="1:24" s="20" customFormat="1" ht="15" customHeight="1">
      <c r="A42" s="54">
        <v>38</v>
      </c>
      <c r="B42" s="150" t="s">
        <v>75</v>
      </c>
      <c r="C42" s="143">
        <v>39780</v>
      </c>
      <c r="D42" s="142" t="s">
        <v>2</v>
      </c>
      <c r="E42" s="173" t="s">
        <v>11</v>
      </c>
      <c r="F42" s="174">
        <v>121</v>
      </c>
      <c r="G42" s="144">
        <v>4</v>
      </c>
      <c r="H42" s="144">
        <v>18</v>
      </c>
      <c r="I42" s="145">
        <v>860</v>
      </c>
      <c r="J42" s="146">
        <v>172</v>
      </c>
      <c r="K42" s="145">
        <v>475</v>
      </c>
      <c r="L42" s="146">
        <v>88</v>
      </c>
      <c r="M42" s="145">
        <v>402</v>
      </c>
      <c r="N42" s="146">
        <v>80</v>
      </c>
      <c r="O42" s="145">
        <f>+M42+K42+I42</f>
        <v>1737</v>
      </c>
      <c r="P42" s="146">
        <f>+N42+L42+J42</f>
        <v>340</v>
      </c>
      <c r="Q42" s="147">
        <f>+P42/G42</f>
        <v>85</v>
      </c>
      <c r="R42" s="148">
        <f>+O42/P42</f>
        <v>5.108823529411764</v>
      </c>
      <c r="S42" s="145">
        <v>220</v>
      </c>
      <c r="T42" s="149">
        <f>IF(S42&lt;&gt;0,-(S42-O42)/S42,"")</f>
        <v>6.8954545454545455</v>
      </c>
      <c r="U42" s="145">
        <v>3458776</v>
      </c>
      <c r="V42" s="146">
        <v>406475</v>
      </c>
      <c r="W42" s="151">
        <f>+U42/V42</f>
        <v>8.509197367611785</v>
      </c>
      <c r="X42" s="45"/>
    </row>
    <row r="43" spans="1:24" s="20" customFormat="1" ht="15" customHeight="1">
      <c r="A43" s="54">
        <v>39</v>
      </c>
      <c r="B43" s="150" t="s">
        <v>51</v>
      </c>
      <c r="C43" s="143">
        <v>39843</v>
      </c>
      <c r="D43" s="142" t="s">
        <v>28</v>
      </c>
      <c r="E43" s="173" t="s">
        <v>29</v>
      </c>
      <c r="F43" s="174">
        <v>80</v>
      </c>
      <c r="G43" s="144">
        <v>8</v>
      </c>
      <c r="H43" s="144">
        <v>9</v>
      </c>
      <c r="I43" s="145">
        <v>538</v>
      </c>
      <c r="J43" s="146">
        <v>112</v>
      </c>
      <c r="K43" s="145">
        <v>566</v>
      </c>
      <c r="L43" s="146">
        <v>109</v>
      </c>
      <c r="M43" s="145">
        <v>386</v>
      </c>
      <c r="N43" s="146">
        <v>81</v>
      </c>
      <c r="O43" s="145">
        <f>I43+K43+M43</f>
        <v>1490</v>
      </c>
      <c r="P43" s="146">
        <f>J43+L43+N43</f>
        <v>302</v>
      </c>
      <c r="Q43" s="147">
        <f>P43/G43</f>
        <v>37.75</v>
      </c>
      <c r="R43" s="148">
        <f>+O43/P43</f>
        <v>4.933774834437086</v>
      </c>
      <c r="S43" s="145">
        <v>3904</v>
      </c>
      <c r="T43" s="149">
        <f>-(S43-O43)/S43</f>
        <v>-0.6183401639344263</v>
      </c>
      <c r="U43" s="145">
        <v>1368834.5</v>
      </c>
      <c r="V43" s="146">
        <v>150940</v>
      </c>
      <c r="W43" s="151">
        <f>+U43/V43</f>
        <v>9.068732608983701</v>
      </c>
      <c r="X43" s="45"/>
    </row>
    <row r="44" spans="1:24" s="20" customFormat="1" ht="15" customHeight="1">
      <c r="A44" s="54">
        <v>40</v>
      </c>
      <c r="B44" s="150" t="s">
        <v>71</v>
      </c>
      <c r="C44" s="143">
        <v>39871</v>
      </c>
      <c r="D44" s="142" t="s">
        <v>26</v>
      </c>
      <c r="E44" s="173" t="s">
        <v>27</v>
      </c>
      <c r="F44" s="174">
        <v>50</v>
      </c>
      <c r="G44" s="144">
        <v>11</v>
      </c>
      <c r="H44" s="144">
        <v>5</v>
      </c>
      <c r="I44" s="145">
        <v>318</v>
      </c>
      <c r="J44" s="146">
        <v>56</v>
      </c>
      <c r="K44" s="145">
        <v>535</v>
      </c>
      <c r="L44" s="146">
        <v>89</v>
      </c>
      <c r="M44" s="145">
        <v>597</v>
      </c>
      <c r="N44" s="146">
        <v>100</v>
      </c>
      <c r="O44" s="145">
        <f>+I44+K44+M44</f>
        <v>1450</v>
      </c>
      <c r="P44" s="146">
        <f>+J44+L44+N44</f>
        <v>245</v>
      </c>
      <c r="Q44" s="147">
        <f>IF(O44&lt;&gt;0,P44/G44,"")</f>
        <v>22.272727272727273</v>
      </c>
      <c r="R44" s="148">
        <f>IF(O44&lt;&gt;0,O44/P44,"")</f>
        <v>5.918367346938775</v>
      </c>
      <c r="S44" s="145">
        <v>2307</v>
      </c>
      <c r="T44" s="149">
        <f>IF(S44&lt;&gt;0,-(S44-O44)/S44,"")</f>
        <v>-0.37147811009969656</v>
      </c>
      <c r="U44" s="145">
        <v>261524</v>
      </c>
      <c r="V44" s="146">
        <v>27900</v>
      </c>
      <c r="W44" s="151">
        <f>U44/V44</f>
        <v>9.373620071684588</v>
      </c>
      <c r="X44" s="45"/>
    </row>
    <row r="45" spans="1:24" s="20" customFormat="1" ht="15" customHeight="1">
      <c r="A45" s="54">
        <v>41</v>
      </c>
      <c r="B45" s="150" t="s">
        <v>45</v>
      </c>
      <c r="C45" s="143">
        <v>39836</v>
      </c>
      <c r="D45" s="142" t="s">
        <v>44</v>
      </c>
      <c r="E45" s="173" t="s">
        <v>46</v>
      </c>
      <c r="F45" s="174">
        <v>180</v>
      </c>
      <c r="G45" s="144">
        <v>5</v>
      </c>
      <c r="H45" s="144">
        <v>10</v>
      </c>
      <c r="I45" s="145">
        <v>235</v>
      </c>
      <c r="J45" s="146">
        <v>44</v>
      </c>
      <c r="K45" s="145">
        <v>687</v>
      </c>
      <c r="L45" s="146">
        <v>117</v>
      </c>
      <c r="M45" s="145">
        <v>385</v>
      </c>
      <c r="N45" s="146">
        <v>69</v>
      </c>
      <c r="O45" s="145">
        <f>SUM(I45+K45+M45)</f>
        <v>1307</v>
      </c>
      <c r="P45" s="146">
        <f>SUM(J45+L45+N45)</f>
        <v>230</v>
      </c>
      <c r="Q45" s="147">
        <f>IF(O45&lt;&gt;0,P45/G45,"")</f>
        <v>46</v>
      </c>
      <c r="R45" s="148">
        <f>IF(O45&lt;&gt;0,O45/P45,"")</f>
        <v>5.682608695652174</v>
      </c>
      <c r="S45" s="145">
        <v>8116</v>
      </c>
      <c r="T45" s="149">
        <f>IF(S45&lt;&gt;0,-(S45-O45)/S45,"")</f>
        <v>-0.8389600788565796</v>
      </c>
      <c r="U45" s="145">
        <v>4636042</v>
      </c>
      <c r="V45" s="146">
        <v>572136</v>
      </c>
      <c r="W45" s="151">
        <f>U45/V45</f>
        <v>8.103041934085603</v>
      </c>
      <c r="X45" s="45"/>
    </row>
    <row r="46" spans="1:24" s="20" customFormat="1" ht="15" customHeight="1">
      <c r="A46" s="54">
        <v>42</v>
      </c>
      <c r="B46" s="150" t="s">
        <v>48</v>
      </c>
      <c r="C46" s="143">
        <v>39836</v>
      </c>
      <c r="D46" s="142" t="s">
        <v>31</v>
      </c>
      <c r="E46" s="173" t="s">
        <v>49</v>
      </c>
      <c r="F46" s="174">
        <v>86</v>
      </c>
      <c r="G46" s="144">
        <v>3</v>
      </c>
      <c r="H46" s="144">
        <v>10</v>
      </c>
      <c r="I46" s="145">
        <v>188.5</v>
      </c>
      <c r="J46" s="146">
        <v>33</v>
      </c>
      <c r="K46" s="145">
        <v>633.5</v>
      </c>
      <c r="L46" s="146">
        <v>105</v>
      </c>
      <c r="M46" s="145">
        <v>393.5</v>
      </c>
      <c r="N46" s="146">
        <v>64</v>
      </c>
      <c r="O46" s="145">
        <f>I46+K46+M46</f>
        <v>1215.5</v>
      </c>
      <c r="P46" s="146">
        <f>J46+L46+N46</f>
        <v>202</v>
      </c>
      <c r="Q46" s="147">
        <f>IF(O46&lt;&gt;0,P46/G46,"")</f>
        <v>67.33333333333333</v>
      </c>
      <c r="R46" s="148">
        <f>IF(O46&lt;&gt;0,O46/P46,"")</f>
        <v>6.017326732673268</v>
      </c>
      <c r="S46" s="145">
        <v>221</v>
      </c>
      <c r="T46" s="149">
        <f>IF(S46&lt;&gt;0,-(S46-O46)/S46,"")</f>
        <v>4.5</v>
      </c>
      <c r="U46" s="145">
        <v>1417267</v>
      </c>
      <c r="V46" s="146">
        <v>160992</v>
      </c>
      <c r="W46" s="151">
        <f>U46/V46</f>
        <v>8.803338054064799</v>
      </c>
      <c r="X46" s="45"/>
    </row>
    <row r="47" spans="1:24" s="20" customFormat="1" ht="15" customHeight="1">
      <c r="A47" s="54">
        <v>43</v>
      </c>
      <c r="B47" s="150" t="s">
        <v>123</v>
      </c>
      <c r="C47" s="143">
        <v>39850</v>
      </c>
      <c r="D47" s="142" t="s">
        <v>2</v>
      </c>
      <c r="E47" s="173" t="s">
        <v>34</v>
      </c>
      <c r="F47" s="174">
        <v>26</v>
      </c>
      <c r="G47" s="144">
        <v>3</v>
      </c>
      <c r="H47" s="144">
        <v>8</v>
      </c>
      <c r="I47" s="145">
        <v>245</v>
      </c>
      <c r="J47" s="146">
        <v>45</v>
      </c>
      <c r="K47" s="145">
        <v>493</v>
      </c>
      <c r="L47" s="146">
        <v>91</v>
      </c>
      <c r="M47" s="145">
        <v>469</v>
      </c>
      <c r="N47" s="146">
        <v>86</v>
      </c>
      <c r="O47" s="145">
        <f>+M47+K47+I47</f>
        <v>1207</v>
      </c>
      <c r="P47" s="146">
        <f>+N47+L47+J47</f>
        <v>222</v>
      </c>
      <c r="Q47" s="147">
        <f>+P47/G47</f>
        <v>74</v>
      </c>
      <c r="R47" s="148">
        <f>+O47/P47</f>
        <v>5.436936936936937</v>
      </c>
      <c r="S47" s="145"/>
      <c r="T47" s="149">
        <f>IF(S47&lt;&gt;0,-(S47-O47)/S47,"")</f>
      </c>
      <c r="U47" s="145">
        <v>401847</v>
      </c>
      <c r="V47" s="146">
        <v>39118</v>
      </c>
      <c r="W47" s="151">
        <f>+U47/V47</f>
        <v>10.272687765223171</v>
      </c>
      <c r="X47" s="45"/>
    </row>
    <row r="48" spans="1:24" s="20" customFormat="1" ht="15" customHeight="1">
      <c r="A48" s="54">
        <v>44</v>
      </c>
      <c r="B48" s="150" t="s">
        <v>124</v>
      </c>
      <c r="C48" s="143">
        <v>39871</v>
      </c>
      <c r="D48" s="142" t="s">
        <v>28</v>
      </c>
      <c r="E48" s="173" t="s">
        <v>125</v>
      </c>
      <c r="F48" s="174">
        <v>6</v>
      </c>
      <c r="G48" s="144">
        <v>4</v>
      </c>
      <c r="H48" s="144">
        <v>4</v>
      </c>
      <c r="I48" s="145">
        <v>293</v>
      </c>
      <c r="J48" s="146">
        <v>36</v>
      </c>
      <c r="K48" s="145">
        <v>293</v>
      </c>
      <c r="L48" s="146">
        <v>39</v>
      </c>
      <c r="M48" s="145">
        <v>370</v>
      </c>
      <c r="N48" s="146">
        <v>48</v>
      </c>
      <c r="O48" s="145">
        <f>I48+K48+M48</f>
        <v>956</v>
      </c>
      <c r="P48" s="146">
        <f>J48+L48+N48</f>
        <v>123</v>
      </c>
      <c r="Q48" s="147">
        <f>P48/G48</f>
        <v>30.75</v>
      </c>
      <c r="R48" s="148">
        <f>+O48/P48</f>
        <v>7.772357723577236</v>
      </c>
      <c r="S48" s="145"/>
      <c r="T48" s="149"/>
      <c r="U48" s="145">
        <v>17973</v>
      </c>
      <c r="V48" s="146">
        <v>1977</v>
      </c>
      <c r="W48" s="151">
        <f>+U48/V48</f>
        <v>9.09104704097117</v>
      </c>
      <c r="X48" s="45"/>
    </row>
    <row r="49" spans="1:24" s="20" customFormat="1" ht="15" customHeight="1">
      <c r="A49" s="54">
        <v>45</v>
      </c>
      <c r="B49" s="150" t="s">
        <v>81</v>
      </c>
      <c r="C49" s="143">
        <v>39878</v>
      </c>
      <c r="D49" s="142" t="s">
        <v>82</v>
      </c>
      <c r="E49" s="173" t="s">
        <v>83</v>
      </c>
      <c r="F49" s="174">
        <v>10</v>
      </c>
      <c r="G49" s="144">
        <v>10</v>
      </c>
      <c r="H49" s="144">
        <v>4</v>
      </c>
      <c r="I49" s="145">
        <v>264</v>
      </c>
      <c r="J49" s="146">
        <v>25</v>
      </c>
      <c r="K49" s="145">
        <v>588</v>
      </c>
      <c r="L49" s="146">
        <v>55</v>
      </c>
      <c r="M49" s="145">
        <v>91</v>
      </c>
      <c r="N49" s="146">
        <v>11</v>
      </c>
      <c r="O49" s="145">
        <f>+I49+K49+M49</f>
        <v>943</v>
      </c>
      <c r="P49" s="146">
        <f>+J49+L49+N49</f>
        <v>91</v>
      </c>
      <c r="Q49" s="147">
        <f>IF(O49&lt;&gt;0,P49/G49,"")</f>
        <v>9.1</v>
      </c>
      <c r="R49" s="148">
        <f>IF(O49&lt;&gt;0,O49/P49,"")</f>
        <v>10.362637362637363</v>
      </c>
      <c r="S49" s="145">
        <v>2064.5</v>
      </c>
      <c r="T49" s="149">
        <f>IF(S49&lt;&gt;0,-(S49-O49)/S49,"")</f>
        <v>-0.5432308064906757</v>
      </c>
      <c r="U49" s="145">
        <v>22395.5</v>
      </c>
      <c r="V49" s="146">
        <v>2254</v>
      </c>
      <c r="W49" s="151">
        <f>U49/V49</f>
        <v>9.935891748003549</v>
      </c>
      <c r="X49" s="45"/>
    </row>
    <row r="50" spans="1:24" s="20" customFormat="1" ht="15" customHeight="1">
      <c r="A50" s="54">
        <v>46</v>
      </c>
      <c r="B50" s="150" t="s">
        <v>102</v>
      </c>
      <c r="C50" s="143">
        <v>39829</v>
      </c>
      <c r="D50" s="142" t="s">
        <v>26</v>
      </c>
      <c r="E50" s="173" t="s">
        <v>27</v>
      </c>
      <c r="F50" s="174">
        <v>91</v>
      </c>
      <c r="G50" s="144">
        <v>2</v>
      </c>
      <c r="H50" s="144">
        <v>10</v>
      </c>
      <c r="I50" s="145">
        <v>176</v>
      </c>
      <c r="J50" s="146">
        <v>29</v>
      </c>
      <c r="K50" s="145">
        <v>509</v>
      </c>
      <c r="L50" s="146">
        <v>80</v>
      </c>
      <c r="M50" s="145">
        <v>252</v>
      </c>
      <c r="N50" s="146">
        <v>41</v>
      </c>
      <c r="O50" s="145">
        <f>+I50+K50+M50</f>
        <v>937</v>
      </c>
      <c r="P50" s="146">
        <f>+J50+L50+N50</f>
        <v>150</v>
      </c>
      <c r="Q50" s="147">
        <f>IF(O50&lt;&gt;0,P50/G50,"")</f>
        <v>75</v>
      </c>
      <c r="R50" s="148">
        <f>IF(O50&lt;&gt;0,O50/P50,"")</f>
        <v>6.246666666666667</v>
      </c>
      <c r="S50" s="145">
        <v>1440</v>
      </c>
      <c r="T50" s="149">
        <f>IF(S50&lt;&gt;0,-(S50-O50)/S50,"")</f>
        <v>-0.34930555555555554</v>
      </c>
      <c r="U50" s="145">
        <v>2998021</v>
      </c>
      <c r="V50" s="146">
        <v>326800</v>
      </c>
      <c r="W50" s="151">
        <f>U50/V50</f>
        <v>9.173870869033047</v>
      </c>
      <c r="X50" s="45"/>
    </row>
    <row r="51" spans="1:24" s="20" customFormat="1" ht="15" customHeight="1">
      <c r="A51" s="54">
        <v>47</v>
      </c>
      <c r="B51" s="150" t="s">
        <v>101</v>
      </c>
      <c r="C51" s="143">
        <v>39836</v>
      </c>
      <c r="D51" s="142" t="s">
        <v>2</v>
      </c>
      <c r="E51" s="173" t="s">
        <v>39</v>
      </c>
      <c r="F51" s="174">
        <v>108</v>
      </c>
      <c r="G51" s="144">
        <v>6</v>
      </c>
      <c r="H51" s="144">
        <v>10</v>
      </c>
      <c r="I51" s="145">
        <v>108</v>
      </c>
      <c r="J51" s="146">
        <v>21</v>
      </c>
      <c r="K51" s="145">
        <v>587</v>
      </c>
      <c r="L51" s="146">
        <v>87</v>
      </c>
      <c r="M51" s="145">
        <v>240</v>
      </c>
      <c r="N51" s="146">
        <v>46</v>
      </c>
      <c r="O51" s="145">
        <f>+M51+K51+I51</f>
        <v>935</v>
      </c>
      <c r="P51" s="146">
        <f>+N51+L51+J51</f>
        <v>154</v>
      </c>
      <c r="Q51" s="147">
        <f>+P51/G51</f>
        <v>25.666666666666668</v>
      </c>
      <c r="R51" s="148">
        <f aca="true" t="shared" si="7" ref="R51:R61">+O51/P51</f>
        <v>6.071428571428571</v>
      </c>
      <c r="S51" s="145">
        <v>2714</v>
      </c>
      <c r="T51" s="149">
        <f>IF(S51&lt;&gt;0,-(S51-O51)/S51,"")</f>
        <v>-0.6554900515843773</v>
      </c>
      <c r="U51" s="145">
        <v>2274078</v>
      </c>
      <c r="V51" s="146">
        <v>270366</v>
      </c>
      <c r="W51" s="151">
        <f aca="true" t="shared" si="8" ref="W51:W61">+U51/V51</f>
        <v>8.411109385055813</v>
      </c>
      <c r="X51" s="45"/>
    </row>
    <row r="52" spans="1:24" s="20" customFormat="1" ht="15" customHeight="1">
      <c r="A52" s="54">
        <v>48</v>
      </c>
      <c r="B52" s="150" t="s">
        <v>66</v>
      </c>
      <c r="C52" s="143">
        <v>39864</v>
      </c>
      <c r="D52" s="142" t="s">
        <v>28</v>
      </c>
      <c r="E52" s="173" t="s">
        <v>67</v>
      </c>
      <c r="F52" s="174">
        <v>4</v>
      </c>
      <c r="G52" s="144">
        <v>3</v>
      </c>
      <c r="H52" s="144">
        <v>6</v>
      </c>
      <c r="I52" s="145">
        <v>255</v>
      </c>
      <c r="J52" s="146">
        <v>59</v>
      </c>
      <c r="K52" s="145">
        <v>269</v>
      </c>
      <c r="L52" s="146">
        <v>61</v>
      </c>
      <c r="M52" s="145">
        <v>230</v>
      </c>
      <c r="N52" s="146">
        <v>55</v>
      </c>
      <c r="O52" s="145">
        <f>I52+K52+M52</f>
        <v>754</v>
      </c>
      <c r="P52" s="146">
        <f>J52+L52+N52</f>
        <v>175</v>
      </c>
      <c r="Q52" s="147">
        <f>P52/G52</f>
        <v>58.333333333333336</v>
      </c>
      <c r="R52" s="148">
        <f t="shared" si="7"/>
        <v>4.308571428571429</v>
      </c>
      <c r="S52" s="145">
        <v>84</v>
      </c>
      <c r="T52" s="149">
        <f>-(S52-O52)/S52</f>
        <v>7.976190476190476</v>
      </c>
      <c r="U52" s="145">
        <v>995</v>
      </c>
      <c r="V52" s="146">
        <v>214</v>
      </c>
      <c r="W52" s="151">
        <f t="shared" si="8"/>
        <v>4.649532710280374</v>
      </c>
      <c r="X52" s="45"/>
    </row>
    <row r="53" spans="1:24" s="20" customFormat="1" ht="15" customHeight="1">
      <c r="A53" s="54">
        <v>49</v>
      </c>
      <c r="B53" s="150" t="s">
        <v>126</v>
      </c>
      <c r="C53" s="143">
        <v>39864</v>
      </c>
      <c r="D53" s="142" t="s">
        <v>2</v>
      </c>
      <c r="E53" s="173" t="s">
        <v>34</v>
      </c>
      <c r="F53" s="174">
        <v>45</v>
      </c>
      <c r="G53" s="144">
        <v>2</v>
      </c>
      <c r="H53" s="144">
        <v>6</v>
      </c>
      <c r="I53" s="145">
        <v>178</v>
      </c>
      <c r="J53" s="146">
        <v>24</v>
      </c>
      <c r="K53" s="145">
        <v>240</v>
      </c>
      <c r="L53" s="146">
        <v>33</v>
      </c>
      <c r="M53" s="145">
        <v>261</v>
      </c>
      <c r="N53" s="146">
        <v>35</v>
      </c>
      <c r="O53" s="145">
        <f>+M53+K53+I53</f>
        <v>679</v>
      </c>
      <c r="P53" s="146">
        <f>+N53+L53+J53</f>
        <v>92</v>
      </c>
      <c r="Q53" s="147">
        <f>+P53/G53</f>
        <v>46</v>
      </c>
      <c r="R53" s="148">
        <f t="shared" si="7"/>
        <v>7.380434782608695</v>
      </c>
      <c r="S53" s="145"/>
      <c r="T53" s="149">
        <f>IF(S53&lt;&gt;0,-(S53-O53)/S53,"")</f>
      </c>
      <c r="U53" s="145">
        <v>504864</v>
      </c>
      <c r="V53" s="146">
        <v>48260</v>
      </c>
      <c r="W53" s="151">
        <f t="shared" si="8"/>
        <v>10.461334438458351</v>
      </c>
      <c r="X53" s="45"/>
    </row>
    <row r="54" spans="1:24" s="20" customFormat="1" ht="15" customHeight="1">
      <c r="A54" s="54">
        <v>50</v>
      </c>
      <c r="B54" s="150" t="s">
        <v>104</v>
      </c>
      <c r="C54" s="143">
        <v>39766</v>
      </c>
      <c r="D54" s="142" t="s">
        <v>28</v>
      </c>
      <c r="E54" s="173" t="s">
        <v>105</v>
      </c>
      <c r="F54" s="174">
        <v>20</v>
      </c>
      <c r="G54" s="144">
        <v>3</v>
      </c>
      <c r="H54" s="144">
        <v>16</v>
      </c>
      <c r="I54" s="145">
        <v>174</v>
      </c>
      <c r="J54" s="146">
        <v>26</v>
      </c>
      <c r="K54" s="145">
        <v>284</v>
      </c>
      <c r="L54" s="146">
        <v>41</v>
      </c>
      <c r="M54" s="145">
        <v>207</v>
      </c>
      <c r="N54" s="146">
        <v>27</v>
      </c>
      <c r="O54" s="145">
        <f>I54+K54+M54</f>
        <v>665</v>
      </c>
      <c r="P54" s="146">
        <f>J54+L54+N54</f>
        <v>94</v>
      </c>
      <c r="Q54" s="147">
        <f>P54/G54</f>
        <v>31.333333333333332</v>
      </c>
      <c r="R54" s="148">
        <f t="shared" si="7"/>
        <v>7.074468085106383</v>
      </c>
      <c r="S54" s="145">
        <v>747</v>
      </c>
      <c r="T54" s="149">
        <f>-(S54-O54)/S54</f>
        <v>-0.10977242302543508</v>
      </c>
      <c r="U54" s="145">
        <v>249345</v>
      </c>
      <c r="V54" s="146">
        <v>34129</v>
      </c>
      <c r="W54" s="151">
        <f t="shared" si="8"/>
        <v>7.305956810923262</v>
      </c>
      <c r="X54" s="45"/>
    </row>
    <row r="55" spans="1:24" s="20" customFormat="1" ht="15" customHeight="1">
      <c r="A55" s="54">
        <v>51</v>
      </c>
      <c r="B55" s="150" t="s">
        <v>55</v>
      </c>
      <c r="C55" s="143">
        <v>39850</v>
      </c>
      <c r="D55" s="142" t="s">
        <v>2</v>
      </c>
      <c r="E55" s="173" t="s">
        <v>34</v>
      </c>
      <c r="F55" s="174">
        <v>78</v>
      </c>
      <c r="G55" s="144">
        <v>2</v>
      </c>
      <c r="H55" s="144">
        <v>8</v>
      </c>
      <c r="I55" s="145">
        <v>148</v>
      </c>
      <c r="J55" s="146">
        <v>24</v>
      </c>
      <c r="K55" s="145">
        <v>353</v>
      </c>
      <c r="L55" s="146">
        <v>56</v>
      </c>
      <c r="M55" s="145">
        <v>151</v>
      </c>
      <c r="N55" s="146">
        <v>26</v>
      </c>
      <c r="O55" s="145">
        <f>+M55+K55+I55</f>
        <v>652</v>
      </c>
      <c r="P55" s="146">
        <f>+N55+L55+J55</f>
        <v>106</v>
      </c>
      <c r="Q55" s="147">
        <f>+P55/G55</f>
        <v>53</v>
      </c>
      <c r="R55" s="148">
        <f t="shared" si="7"/>
        <v>6.150943396226415</v>
      </c>
      <c r="S55" s="145">
        <v>20</v>
      </c>
      <c r="T55" s="149">
        <f>IF(S55&lt;&gt;0,-(S55-O55)/S55,"")</f>
        <v>31.6</v>
      </c>
      <c r="U55" s="145">
        <v>899674</v>
      </c>
      <c r="V55" s="146">
        <v>97281</v>
      </c>
      <c r="W55" s="151">
        <f t="shared" si="8"/>
        <v>9.248198517696158</v>
      </c>
      <c r="X55" s="45"/>
    </row>
    <row r="56" spans="1:24" s="20" customFormat="1" ht="15" customHeight="1">
      <c r="A56" s="54">
        <v>52</v>
      </c>
      <c r="B56" s="150" t="s">
        <v>103</v>
      </c>
      <c r="C56" s="143">
        <v>39808</v>
      </c>
      <c r="D56" s="142" t="s">
        <v>28</v>
      </c>
      <c r="E56" s="173" t="s">
        <v>29</v>
      </c>
      <c r="F56" s="174">
        <v>75</v>
      </c>
      <c r="G56" s="144">
        <v>4</v>
      </c>
      <c r="H56" s="144">
        <v>13</v>
      </c>
      <c r="I56" s="145">
        <v>165</v>
      </c>
      <c r="J56" s="146">
        <v>27</v>
      </c>
      <c r="K56" s="145">
        <v>247</v>
      </c>
      <c r="L56" s="146">
        <v>45</v>
      </c>
      <c r="M56" s="145">
        <v>183</v>
      </c>
      <c r="N56" s="146">
        <v>32</v>
      </c>
      <c r="O56" s="145">
        <f aca="true" t="shared" si="9" ref="O56:P58">I56+K56+M56</f>
        <v>595</v>
      </c>
      <c r="P56" s="146">
        <f t="shared" si="9"/>
        <v>104</v>
      </c>
      <c r="Q56" s="147">
        <f>P56/G56</f>
        <v>26</v>
      </c>
      <c r="R56" s="148">
        <f t="shared" si="7"/>
        <v>5.721153846153846</v>
      </c>
      <c r="S56" s="145">
        <v>1290</v>
      </c>
      <c r="T56" s="149">
        <f>-(S56-O56)/S56</f>
        <v>-0.5387596899224806</v>
      </c>
      <c r="U56" s="145">
        <v>1781825</v>
      </c>
      <c r="V56" s="146">
        <v>180229</v>
      </c>
      <c r="W56" s="151">
        <f t="shared" si="8"/>
        <v>9.886450016368064</v>
      </c>
      <c r="X56" s="45"/>
    </row>
    <row r="57" spans="1:24" s="20" customFormat="1" ht="15" customHeight="1">
      <c r="A57" s="54">
        <v>53</v>
      </c>
      <c r="B57" s="150" t="s">
        <v>127</v>
      </c>
      <c r="C57" s="143">
        <v>39815</v>
      </c>
      <c r="D57" s="142" t="s">
        <v>28</v>
      </c>
      <c r="E57" s="173" t="s">
        <v>128</v>
      </c>
      <c r="F57" s="174">
        <v>37</v>
      </c>
      <c r="G57" s="144">
        <v>2</v>
      </c>
      <c r="H57" s="144">
        <v>11</v>
      </c>
      <c r="I57" s="145">
        <v>92</v>
      </c>
      <c r="J57" s="146">
        <v>15</v>
      </c>
      <c r="K57" s="145">
        <v>188</v>
      </c>
      <c r="L57" s="146">
        <v>33</v>
      </c>
      <c r="M57" s="145">
        <v>245</v>
      </c>
      <c r="N57" s="146">
        <v>41</v>
      </c>
      <c r="O57" s="145">
        <f t="shared" si="9"/>
        <v>525</v>
      </c>
      <c r="P57" s="146">
        <f t="shared" si="9"/>
        <v>89</v>
      </c>
      <c r="Q57" s="147">
        <f>P57/G57</f>
        <v>44.5</v>
      </c>
      <c r="R57" s="148">
        <f t="shared" si="7"/>
        <v>5.898876404494382</v>
      </c>
      <c r="S57" s="145"/>
      <c r="T57" s="149"/>
      <c r="U57" s="145">
        <v>127984</v>
      </c>
      <c r="V57" s="146">
        <v>14655</v>
      </c>
      <c r="W57" s="151">
        <f t="shared" si="8"/>
        <v>8.733128625042648</v>
      </c>
      <c r="X57" s="45"/>
    </row>
    <row r="58" spans="1:24" s="20" customFormat="1" ht="15" customHeight="1">
      <c r="A58" s="54">
        <v>54</v>
      </c>
      <c r="B58" s="150" t="s">
        <v>64</v>
      </c>
      <c r="C58" s="143">
        <v>39864</v>
      </c>
      <c r="D58" s="142" t="s">
        <v>28</v>
      </c>
      <c r="E58" s="173" t="s">
        <v>65</v>
      </c>
      <c r="F58" s="174">
        <v>60</v>
      </c>
      <c r="G58" s="144">
        <v>4</v>
      </c>
      <c r="H58" s="144">
        <v>6</v>
      </c>
      <c r="I58" s="145">
        <v>84</v>
      </c>
      <c r="J58" s="146">
        <v>14</v>
      </c>
      <c r="K58" s="145">
        <v>255</v>
      </c>
      <c r="L58" s="146">
        <v>45</v>
      </c>
      <c r="M58" s="145">
        <v>121</v>
      </c>
      <c r="N58" s="146">
        <v>21</v>
      </c>
      <c r="O58" s="145">
        <f t="shared" si="9"/>
        <v>460</v>
      </c>
      <c r="P58" s="146">
        <f t="shared" si="9"/>
        <v>80</v>
      </c>
      <c r="Q58" s="147">
        <f>P58/G58</f>
        <v>20</v>
      </c>
      <c r="R58" s="148">
        <f t="shared" si="7"/>
        <v>5.75</v>
      </c>
      <c r="S58" s="145">
        <v>1759</v>
      </c>
      <c r="T58" s="149">
        <f>-(S58-O58)/S58</f>
        <v>-0.7384877771461057</v>
      </c>
      <c r="U58" s="145">
        <v>287486</v>
      </c>
      <c r="V58" s="146">
        <v>33212</v>
      </c>
      <c r="W58" s="151">
        <f t="shared" si="8"/>
        <v>8.656088160905696</v>
      </c>
      <c r="X58" s="45"/>
    </row>
    <row r="59" spans="1:24" s="20" customFormat="1" ht="15" customHeight="1">
      <c r="A59" s="54">
        <v>55</v>
      </c>
      <c r="B59" s="150" t="s">
        <v>129</v>
      </c>
      <c r="C59" s="143">
        <v>39745</v>
      </c>
      <c r="D59" s="142" t="s">
        <v>2</v>
      </c>
      <c r="E59" s="173" t="s">
        <v>130</v>
      </c>
      <c r="F59" s="174">
        <v>57</v>
      </c>
      <c r="G59" s="144">
        <v>1</v>
      </c>
      <c r="H59" s="144">
        <v>23</v>
      </c>
      <c r="I59" s="145">
        <v>107</v>
      </c>
      <c r="J59" s="146">
        <v>17</v>
      </c>
      <c r="K59" s="145">
        <v>195</v>
      </c>
      <c r="L59" s="146">
        <v>27</v>
      </c>
      <c r="M59" s="145">
        <v>95</v>
      </c>
      <c r="N59" s="146">
        <v>13</v>
      </c>
      <c r="O59" s="145">
        <f>+M59+K59+I59</f>
        <v>397</v>
      </c>
      <c r="P59" s="146">
        <f>+N59+L59+J59</f>
        <v>57</v>
      </c>
      <c r="Q59" s="147">
        <f>+P59/G59</f>
        <v>57</v>
      </c>
      <c r="R59" s="148">
        <f t="shared" si="7"/>
        <v>6.964912280701754</v>
      </c>
      <c r="S59" s="145"/>
      <c r="T59" s="149">
        <f>IF(S59&lt;&gt;0,-(S59-O59)/S59,"")</f>
      </c>
      <c r="U59" s="145">
        <v>1171349</v>
      </c>
      <c r="V59" s="146">
        <v>12706</v>
      </c>
      <c r="W59" s="151">
        <f t="shared" si="8"/>
        <v>92.18865103100897</v>
      </c>
      <c r="X59" s="45"/>
    </row>
    <row r="60" spans="1:24" s="20" customFormat="1" ht="15" customHeight="1">
      <c r="A60" s="54">
        <v>56</v>
      </c>
      <c r="B60" s="150" t="s">
        <v>131</v>
      </c>
      <c r="C60" s="143">
        <v>39850</v>
      </c>
      <c r="D60" s="142" t="s">
        <v>28</v>
      </c>
      <c r="E60" s="173" t="s">
        <v>132</v>
      </c>
      <c r="F60" s="174">
        <v>2</v>
      </c>
      <c r="G60" s="144">
        <v>1</v>
      </c>
      <c r="H60" s="144">
        <v>7</v>
      </c>
      <c r="I60" s="145">
        <v>118</v>
      </c>
      <c r="J60" s="146">
        <v>19</v>
      </c>
      <c r="K60" s="145">
        <v>133</v>
      </c>
      <c r="L60" s="146">
        <v>21</v>
      </c>
      <c r="M60" s="145">
        <v>136</v>
      </c>
      <c r="N60" s="146">
        <v>21</v>
      </c>
      <c r="O60" s="145">
        <f>I60+K60+M60</f>
        <v>387</v>
      </c>
      <c r="P60" s="146">
        <f>J60+L60+N60</f>
        <v>61</v>
      </c>
      <c r="Q60" s="147">
        <f>P60/G60</f>
        <v>61</v>
      </c>
      <c r="R60" s="148">
        <f t="shared" si="7"/>
        <v>6.344262295081967</v>
      </c>
      <c r="S60" s="145"/>
      <c r="T60" s="149"/>
      <c r="U60" s="145">
        <v>17818.5</v>
      </c>
      <c r="V60" s="146">
        <v>2008</v>
      </c>
      <c r="W60" s="151">
        <f t="shared" si="8"/>
        <v>8.873754980079681</v>
      </c>
      <c r="X60" s="45"/>
    </row>
    <row r="61" spans="1:24" s="20" customFormat="1" ht="15" customHeight="1">
      <c r="A61" s="54">
        <v>57</v>
      </c>
      <c r="B61" s="150" t="s">
        <v>133</v>
      </c>
      <c r="C61" s="143">
        <v>39836</v>
      </c>
      <c r="D61" s="142" t="s">
        <v>30</v>
      </c>
      <c r="E61" s="173" t="s">
        <v>134</v>
      </c>
      <c r="F61" s="174">
        <v>30</v>
      </c>
      <c r="G61" s="144">
        <v>4</v>
      </c>
      <c r="H61" s="144">
        <v>10</v>
      </c>
      <c r="I61" s="145">
        <v>158</v>
      </c>
      <c r="J61" s="146">
        <v>16</v>
      </c>
      <c r="K61" s="145">
        <v>108</v>
      </c>
      <c r="L61" s="146">
        <v>12</v>
      </c>
      <c r="M61" s="145">
        <v>121</v>
      </c>
      <c r="N61" s="146">
        <v>14</v>
      </c>
      <c r="O61" s="145">
        <f>+I61+K61+M61</f>
        <v>387</v>
      </c>
      <c r="P61" s="146">
        <f>+J61+L61+N61</f>
        <v>42</v>
      </c>
      <c r="Q61" s="147">
        <f>+P61/G61</f>
        <v>10.5</v>
      </c>
      <c r="R61" s="148">
        <f t="shared" si="7"/>
        <v>9.214285714285714</v>
      </c>
      <c r="S61" s="145">
        <v>1800</v>
      </c>
      <c r="T61" s="149">
        <f>(+S61-O61)/S61</f>
        <v>0.785</v>
      </c>
      <c r="U61" s="145">
        <v>114073</v>
      </c>
      <c r="V61" s="146">
        <v>11503</v>
      </c>
      <c r="W61" s="151">
        <f t="shared" si="8"/>
        <v>9.91680431191863</v>
      </c>
      <c r="X61" s="45"/>
    </row>
    <row r="62" spans="1:24" s="20" customFormat="1" ht="15" customHeight="1">
      <c r="A62" s="54">
        <v>58</v>
      </c>
      <c r="B62" s="150" t="s">
        <v>52</v>
      </c>
      <c r="C62" s="143">
        <v>39843</v>
      </c>
      <c r="D62" s="142" t="s">
        <v>31</v>
      </c>
      <c r="E62" s="173" t="s">
        <v>53</v>
      </c>
      <c r="F62" s="174">
        <v>92</v>
      </c>
      <c r="G62" s="144">
        <v>3</v>
      </c>
      <c r="H62" s="144">
        <v>9</v>
      </c>
      <c r="I62" s="145">
        <v>148</v>
      </c>
      <c r="J62" s="146">
        <v>28</v>
      </c>
      <c r="K62" s="145">
        <v>116</v>
      </c>
      <c r="L62" s="146">
        <v>24</v>
      </c>
      <c r="M62" s="145">
        <v>56</v>
      </c>
      <c r="N62" s="146">
        <v>12</v>
      </c>
      <c r="O62" s="145">
        <f aca="true" t="shared" si="10" ref="O62:P65">I62+K62+M62</f>
        <v>320</v>
      </c>
      <c r="P62" s="146">
        <f t="shared" si="10"/>
        <v>64</v>
      </c>
      <c r="Q62" s="147">
        <f>IF(O62&lt;&gt;0,P62/G62,"")</f>
        <v>21.333333333333332</v>
      </c>
      <c r="R62" s="148">
        <f>IF(O62&lt;&gt;0,O62/P62,"")</f>
        <v>5</v>
      </c>
      <c r="S62" s="145">
        <v>2886.5</v>
      </c>
      <c r="T62" s="149">
        <f>IF(S62&lt;&gt;0,-(S62-O62)/S62,"")</f>
        <v>-0.88913909579075</v>
      </c>
      <c r="U62" s="145">
        <v>639144.5</v>
      </c>
      <c r="V62" s="146">
        <v>75907</v>
      </c>
      <c r="W62" s="151">
        <f>U62/V62</f>
        <v>8.420099595557723</v>
      </c>
      <c r="X62" s="45"/>
    </row>
    <row r="63" spans="1:24" s="20" customFormat="1" ht="15" customHeight="1">
      <c r="A63" s="54">
        <v>59</v>
      </c>
      <c r="B63" s="150" t="s">
        <v>135</v>
      </c>
      <c r="C63" s="143">
        <v>39850</v>
      </c>
      <c r="D63" s="142" t="s">
        <v>28</v>
      </c>
      <c r="E63" s="173" t="s">
        <v>56</v>
      </c>
      <c r="F63" s="174">
        <v>8</v>
      </c>
      <c r="G63" s="144">
        <v>2</v>
      </c>
      <c r="H63" s="144">
        <v>8</v>
      </c>
      <c r="I63" s="145">
        <v>100</v>
      </c>
      <c r="J63" s="146">
        <v>16</v>
      </c>
      <c r="K63" s="145">
        <v>104</v>
      </c>
      <c r="L63" s="146">
        <v>16</v>
      </c>
      <c r="M63" s="145">
        <v>58</v>
      </c>
      <c r="N63" s="146">
        <v>8</v>
      </c>
      <c r="O63" s="145">
        <f t="shared" si="10"/>
        <v>262</v>
      </c>
      <c r="P63" s="146">
        <f t="shared" si="10"/>
        <v>40</v>
      </c>
      <c r="Q63" s="147">
        <f>P63/G63</f>
        <v>20</v>
      </c>
      <c r="R63" s="148">
        <f>+O63/P63</f>
        <v>6.55</v>
      </c>
      <c r="S63" s="145">
        <v>1594</v>
      </c>
      <c r="T63" s="149">
        <f>-(S63-O63)/S63</f>
        <v>-0.835633626097867</v>
      </c>
      <c r="U63" s="145">
        <v>23467.5</v>
      </c>
      <c r="V63" s="146">
        <v>3525</v>
      </c>
      <c r="W63" s="151">
        <f>+U63/V63</f>
        <v>6.657446808510638</v>
      </c>
      <c r="X63" s="45"/>
    </row>
    <row r="64" spans="1:24" s="20" customFormat="1" ht="15" customHeight="1">
      <c r="A64" s="54">
        <v>60</v>
      </c>
      <c r="B64" s="150" t="s">
        <v>136</v>
      </c>
      <c r="C64" s="143">
        <v>39850</v>
      </c>
      <c r="D64" s="142" t="s">
        <v>28</v>
      </c>
      <c r="E64" s="173" t="s">
        <v>137</v>
      </c>
      <c r="F64" s="174">
        <v>4</v>
      </c>
      <c r="G64" s="144">
        <v>1</v>
      </c>
      <c r="H64" s="144">
        <v>6</v>
      </c>
      <c r="I64" s="145">
        <v>64</v>
      </c>
      <c r="J64" s="146">
        <v>8</v>
      </c>
      <c r="K64" s="145">
        <v>121</v>
      </c>
      <c r="L64" s="146">
        <v>17</v>
      </c>
      <c r="M64" s="145">
        <v>71</v>
      </c>
      <c r="N64" s="146">
        <v>9</v>
      </c>
      <c r="O64" s="145">
        <f t="shared" si="10"/>
        <v>256</v>
      </c>
      <c r="P64" s="146">
        <f t="shared" si="10"/>
        <v>34</v>
      </c>
      <c r="Q64" s="147">
        <f>P64/G64</f>
        <v>34</v>
      </c>
      <c r="R64" s="148">
        <f>+O64/P64</f>
        <v>7.529411764705882</v>
      </c>
      <c r="S64" s="145"/>
      <c r="T64" s="149"/>
      <c r="U64" s="145">
        <v>8437</v>
      </c>
      <c r="V64" s="146">
        <v>1066</v>
      </c>
      <c r="W64" s="151">
        <f>+U64/V64</f>
        <v>7.914634146341464</v>
      </c>
      <c r="X64" s="45"/>
    </row>
    <row r="65" spans="1:24" s="20" customFormat="1" ht="15" customHeight="1">
      <c r="A65" s="54">
        <v>61</v>
      </c>
      <c r="B65" s="150" t="s">
        <v>32</v>
      </c>
      <c r="C65" s="143">
        <v>39801</v>
      </c>
      <c r="D65" s="142" t="s">
        <v>28</v>
      </c>
      <c r="E65" s="173" t="s">
        <v>33</v>
      </c>
      <c r="F65" s="174">
        <v>42</v>
      </c>
      <c r="G65" s="144">
        <v>2</v>
      </c>
      <c r="H65" s="144">
        <v>15</v>
      </c>
      <c r="I65" s="145">
        <v>34</v>
      </c>
      <c r="J65" s="146">
        <v>5</v>
      </c>
      <c r="K65" s="145">
        <v>46</v>
      </c>
      <c r="L65" s="146">
        <v>7</v>
      </c>
      <c r="M65" s="145">
        <v>154</v>
      </c>
      <c r="N65" s="146">
        <v>19</v>
      </c>
      <c r="O65" s="145">
        <f t="shared" si="10"/>
        <v>234</v>
      </c>
      <c r="P65" s="146">
        <f t="shared" si="10"/>
        <v>31</v>
      </c>
      <c r="Q65" s="147">
        <f>P65/G65</f>
        <v>15.5</v>
      </c>
      <c r="R65" s="148">
        <f>+O65/P65</f>
        <v>7.548387096774194</v>
      </c>
      <c r="S65" s="145">
        <v>1611.5</v>
      </c>
      <c r="T65" s="149">
        <f>-(S65-O65)/S65</f>
        <v>-0.8547936704933292</v>
      </c>
      <c r="U65" s="145">
        <v>1062035</v>
      </c>
      <c r="V65" s="146">
        <v>140702</v>
      </c>
      <c r="W65" s="151">
        <f>+U65/V65</f>
        <v>7.54811587610695</v>
      </c>
      <c r="X65" s="45"/>
    </row>
    <row r="66" spans="1:24" s="20" customFormat="1" ht="15" customHeight="1">
      <c r="A66" s="54">
        <v>62</v>
      </c>
      <c r="B66" s="150" t="s">
        <v>138</v>
      </c>
      <c r="C66" s="143">
        <v>39738</v>
      </c>
      <c r="D66" s="142" t="s">
        <v>26</v>
      </c>
      <c r="E66" s="173" t="s">
        <v>27</v>
      </c>
      <c r="F66" s="174">
        <v>69</v>
      </c>
      <c r="G66" s="144">
        <v>1</v>
      </c>
      <c r="H66" s="144">
        <v>13</v>
      </c>
      <c r="I66" s="145">
        <v>44</v>
      </c>
      <c r="J66" s="146">
        <v>6</v>
      </c>
      <c r="K66" s="145">
        <v>84</v>
      </c>
      <c r="L66" s="146">
        <v>12</v>
      </c>
      <c r="M66" s="145">
        <v>42</v>
      </c>
      <c r="N66" s="146">
        <v>6</v>
      </c>
      <c r="O66" s="145">
        <f>+I66+K66+M66</f>
        <v>170</v>
      </c>
      <c r="P66" s="146">
        <f>+J66+L66+N66</f>
        <v>24</v>
      </c>
      <c r="Q66" s="147">
        <f>IF(O66&lt;&gt;0,P66/G66,"")</f>
        <v>24</v>
      </c>
      <c r="R66" s="148">
        <f>IF(O66&lt;&gt;0,O66/P66,"")</f>
        <v>7.083333333333333</v>
      </c>
      <c r="S66" s="145"/>
      <c r="T66" s="149">
        <f>IF(S66&lt;&gt;0,-(S66-O66)/S66,"")</f>
      </c>
      <c r="U66" s="145">
        <v>2003689</v>
      </c>
      <c r="V66" s="146">
        <v>207368</v>
      </c>
      <c r="W66" s="151">
        <f>U66/V66</f>
        <v>9.662479263917287</v>
      </c>
      <c r="X66" s="45"/>
    </row>
    <row r="67" spans="1:24" s="20" customFormat="1" ht="15" customHeight="1">
      <c r="A67" s="54">
        <v>63</v>
      </c>
      <c r="B67" s="150" t="s">
        <v>89</v>
      </c>
      <c r="C67" s="143">
        <v>39885</v>
      </c>
      <c r="D67" s="142" t="s">
        <v>28</v>
      </c>
      <c r="E67" s="173" t="s">
        <v>37</v>
      </c>
      <c r="F67" s="174">
        <v>1</v>
      </c>
      <c r="G67" s="144">
        <v>1</v>
      </c>
      <c r="H67" s="144">
        <v>3</v>
      </c>
      <c r="I67" s="145">
        <v>60</v>
      </c>
      <c r="J67" s="146">
        <v>7</v>
      </c>
      <c r="K67" s="145">
        <v>42</v>
      </c>
      <c r="L67" s="146">
        <v>5</v>
      </c>
      <c r="M67" s="145">
        <v>28</v>
      </c>
      <c r="N67" s="146">
        <v>3</v>
      </c>
      <c r="O67" s="145">
        <f>I67+K67+M67</f>
        <v>130</v>
      </c>
      <c r="P67" s="146">
        <f>J67+L67+N67</f>
        <v>15</v>
      </c>
      <c r="Q67" s="147">
        <f>P67/G67</f>
        <v>15</v>
      </c>
      <c r="R67" s="148">
        <f>+O67/P67</f>
        <v>8.666666666666666</v>
      </c>
      <c r="S67" s="145">
        <v>1340</v>
      </c>
      <c r="T67" s="149">
        <f>-(S67-O67)/S67</f>
        <v>-0.9029850746268657</v>
      </c>
      <c r="U67" s="145">
        <v>7834</v>
      </c>
      <c r="V67" s="146">
        <v>901</v>
      </c>
      <c r="W67" s="151">
        <f>+U67/V67</f>
        <v>8.69478357380688</v>
      </c>
      <c r="X67" s="45"/>
    </row>
    <row r="68" spans="1:24" s="20" customFormat="1" ht="15" customHeight="1">
      <c r="A68" s="54">
        <v>64</v>
      </c>
      <c r="B68" s="150" t="s">
        <v>74</v>
      </c>
      <c r="C68" s="143">
        <v>39871</v>
      </c>
      <c r="D68" s="142" t="s">
        <v>28</v>
      </c>
      <c r="E68" s="173" t="s">
        <v>37</v>
      </c>
      <c r="F68" s="174">
        <v>1</v>
      </c>
      <c r="G68" s="144">
        <v>1</v>
      </c>
      <c r="H68" s="144">
        <v>5</v>
      </c>
      <c r="I68" s="145">
        <v>34</v>
      </c>
      <c r="J68" s="146">
        <v>4</v>
      </c>
      <c r="K68" s="145">
        <v>48</v>
      </c>
      <c r="L68" s="146">
        <v>6</v>
      </c>
      <c r="M68" s="145">
        <v>38</v>
      </c>
      <c r="N68" s="146">
        <v>4</v>
      </c>
      <c r="O68" s="145">
        <f>I68+K68+M68</f>
        <v>120</v>
      </c>
      <c r="P68" s="146">
        <f>J68+L68+N68</f>
        <v>14</v>
      </c>
      <c r="Q68" s="147">
        <f>P68/G68</f>
        <v>14</v>
      </c>
      <c r="R68" s="148">
        <f>+O68/P68</f>
        <v>8.571428571428571</v>
      </c>
      <c r="S68" s="145">
        <v>214</v>
      </c>
      <c r="T68" s="149">
        <f>-(S68-O68)/S68</f>
        <v>-0.4392523364485981</v>
      </c>
      <c r="U68" s="145">
        <v>5263</v>
      </c>
      <c r="V68" s="146">
        <v>759</v>
      </c>
      <c r="W68" s="151">
        <f>+U68/V68</f>
        <v>6.934123847167325</v>
      </c>
      <c r="X68" s="45"/>
    </row>
    <row r="69" spans="1:24" s="20" customFormat="1" ht="15" customHeight="1">
      <c r="A69" s="54">
        <v>65</v>
      </c>
      <c r="B69" s="150" t="s">
        <v>107</v>
      </c>
      <c r="C69" s="143">
        <v>39843</v>
      </c>
      <c r="D69" s="142" t="s">
        <v>26</v>
      </c>
      <c r="E69" s="173" t="s">
        <v>19</v>
      </c>
      <c r="F69" s="174">
        <v>39</v>
      </c>
      <c r="G69" s="144">
        <v>1</v>
      </c>
      <c r="H69" s="144">
        <v>8</v>
      </c>
      <c r="I69" s="145">
        <v>25</v>
      </c>
      <c r="J69" s="146">
        <v>5</v>
      </c>
      <c r="K69" s="145">
        <v>60</v>
      </c>
      <c r="L69" s="146">
        <v>11</v>
      </c>
      <c r="M69" s="145">
        <v>27</v>
      </c>
      <c r="N69" s="146">
        <v>5</v>
      </c>
      <c r="O69" s="145">
        <f>+I69+K69+M69</f>
        <v>112</v>
      </c>
      <c r="P69" s="146">
        <f>+J69+L69+N69</f>
        <v>21</v>
      </c>
      <c r="Q69" s="147">
        <f>IF(O69&lt;&gt;0,P69/G69,"")</f>
        <v>21</v>
      </c>
      <c r="R69" s="148">
        <f>IF(O69&lt;&gt;0,O69/P69,"")</f>
        <v>5.333333333333333</v>
      </c>
      <c r="S69" s="145">
        <v>199</v>
      </c>
      <c r="T69" s="149">
        <f>IF(S69&lt;&gt;0,-(S69-O69)/S69,"")</f>
        <v>-0.4371859296482412</v>
      </c>
      <c r="U69" s="145">
        <v>324104</v>
      </c>
      <c r="V69" s="146">
        <v>32700</v>
      </c>
      <c r="W69" s="151">
        <f>U69/V69</f>
        <v>9.911437308868502</v>
      </c>
      <c r="X69" s="45"/>
    </row>
    <row r="70" spans="1:24" s="20" customFormat="1" ht="15" customHeight="1">
      <c r="A70" s="54">
        <v>66</v>
      </c>
      <c r="B70" s="150" t="s">
        <v>106</v>
      </c>
      <c r="C70" s="143">
        <v>39815</v>
      </c>
      <c r="D70" s="142" t="s">
        <v>26</v>
      </c>
      <c r="E70" s="173" t="s">
        <v>19</v>
      </c>
      <c r="F70" s="174">
        <v>62</v>
      </c>
      <c r="G70" s="144">
        <v>1</v>
      </c>
      <c r="H70" s="144">
        <v>12</v>
      </c>
      <c r="I70" s="145">
        <v>81</v>
      </c>
      <c r="J70" s="146">
        <v>13</v>
      </c>
      <c r="K70" s="145">
        <v>0</v>
      </c>
      <c r="L70" s="146">
        <v>0</v>
      </c>
      <c r="M70" s="145">
        <v>0</v>
      </c>
      <c r="N70" s="146">
        <v>0</v>
      </c>
      <c r="O70" s="145">
        <f>+I70+K70+M70</f>
        <v>81</v>
      </c>
      <c r="P70" s="146">
        <f>+J70+L70+N70</f>
        <v>13</v>
      </c>
      <c r="Q70" s="147">
        <f>IF(O70&lt;&gt;0,P70/G70,"")</f>
        <v>13</v>
      </c>
      <c r="R70" s="148">
        <f>IF(O70&lt;&gt;0,O70/P70,"")</f>
        <v>6.230769230769231</v>
      </c>
      <c r="S70" s="145">
        <v>556</v>
      </c>
      <c r="T70" s="149">
        <f>IF(S70&lt;&gt;0,-(S70-O70)/S70,"")</f>
        <v>-0.85431654676259</v>
      </c>
      <c r="U70" s="145">
        <v>596297</v>
      </c>
      <c r="V70" s="146">
        <v>63184</v>
      </c>
      <c r="W70" s="151">
        <f>U70/V70</f>
        <v>9.437468346416814</v>
      </c>
      <c r="X70" s="45"/>
    </row>
    <row r="71" spans="1:24" s="20" customFormat="1" ht="15" customHeight="1" thickBot="1">
      <c r="A71" s="54">
        <v>67</v>
      </c>
      <c r="B71" s="157" t="s">
        <v>139</v>
      </c>
      <c r="C71" s="158">
        <v>39843</v>
      </c>
      <c r="D71" s="159" t="s">
        <v>2</v>
      </c>
      <c r="E71" s="175" t="s">
        <v>39</v>
      </c>
      <c r="F71" s="188">
        <v>5</v>
      </c>
      <c r="G71" s="160">
        <v>1</v>
      </c>
      <c r="H71" s="160">
        <v>9</v>
      </c>
      <c r="I71" s="161">
        <v>0</v>
      </c>
      <c r="J71" s="152">
        <v>0</v>
      </c>
      <c r="K71" s="161">
        <v>0</v>
      </c>
      <c r="L71" s="152">
        <v>0</v>
      </c>
      <c r="M71" s="161">
        <v>56</v>
      </c>
      <c r="N71" s="152">
        <v>9</v>
      </c>
      <c r="O71" s="161">
        <f>+M71+K71+I71</f>
        <v>56</v>
      </c>
      <c r="P71" s="152">
        <f>+N71+L71+J71</f>
        <v>9</v>
      </c>
      <c r="Q71" s="155">
        <f>+P71/G71</f>
        <v>9</v>
      </c>
      <c r="R71" s="156">
        <f>+O71/P71</f>
        <v>6.222222222222222</v>
      </c>
      <c r="S71" s="161"/>
      <c r="T71" s="153">
        <f>IF(S71&lt;&gt;0,-(S71-O71)/S71,"")</f>
      </c>
      <c r="U71" s="161">
        <v>29107</v>
      </c>
      <c r="V71" s="152">
        <v>2403</v>
      </c>
      <c r="W71" s="162">
        <f>+U71/V71</f>
        <v>12.11277569704536</v>
      </c>
      <c r="X71" s="45"/>
    </row>
    <row r="72" spans="1:28" s="23" customFormat="1" ht="15">
      <c r="A72" s="1"/>
      <c r="B72" s="193"/>
      <c r="C72" s="194"/>
      <c r="D72" s="194"/>
      <c r="E72" s="195"/>
      <c r="F72" s="3"/>
      <c r="G72" s="3"/>
      <c r="H72" s="4"/>
      <c r="I72" s="126"/>
      <c r="J72" s="131"/>
      <c r="K72" s="126"/>
      <c r="L72" s="131"/>
      <c r="M72" s="126"/>
      <c r="N72" s="131"/>
      <c r="O72" s="127"/>
      <c r="P72" s="137"/>
      <c r="Q72" s="131"/>
      <c r="R72" s="5"/>
      <c r="S72" s="126"/>
      <c r="T72" s="6"/>
      <c r="U72" s="126"/>
      <c r="V72" s="131"/>
      <c r="W72" s="5"/>
      <c r="AB72" s="23" t="s">
        <v>18</v>
      </c>
    </row>
    <row r="73" spans="1:24" s="27" customFormat="1" ht="18">
      <c r="A73" s="24"/>
      <c r="B73" s="25"/>
      <c r="C73" s="26"/>
      <c r="F73" s="28"/>
      <c r="G73" s="29"/>
      <c r="H73" s="30"/>
      <c r="I73" s="32"/>
      <c r="J73" s="132"/>
      <c r="K73" s="32"/>
      <c r="L73" s="132"/>
      <c r="M73" s="32"/>
      <c r="N73" s="132"/>
      <c r="O73" s="32"/>
      <c r="P73" s="132"/>
      <c r="Q73" s="132"/>
      <c r="R73" s="31"/>
      <c r="S73" s="32"/>
      <c r="T73" s="33"/>
      <c r="U73" s="32"/>
      <c r="V73" s="132"/>
      <c r="W73" s="31"/>
      <c r="X73" s="34"/>
    </row>
    <row r="74" spans="4:23" ht="18">
      <c r="D74" s="191"/>
      <c r="E74" s="192"/>
      <c r="F74" s="192"/>
      <c r="G74" s="192"/>
      <c r="S74" s="199" t="s">
        <v>0</v>
      </c>
      <c r="T74" s="199"/>
      <c r="U74" s="199"/>
      <c r="V74" s="199"/>
      <c r="W74" s="199"/>
    </row>
    <row r="75" spans="4:23" ht="18">
      <c r="D75" s="40"/>
      <c r="E75" s="41"/>
      <c r="F75" s="42"/>
      <c r="G75" s="42"/>
      <c r="S75" s="199"/>
      <c r="T75" s="199"/>
      <c r="U75" s="199"/>
      <c r="V75" s="199"/>
      <c r="W75" s="199"/>
    </row>
    <row r="76" spans="19:23" ht="18">
      <c r="S76" s="199"/>
      <c r="T76" s="199"/>
      <c r="U76" s="199"/>
      <c r="V76" s="199"/>
      <c r="W76" s="199"/>
    </row>
    <row r="77" spans="16:23" ht="18">
      <c r="P77" s="196" t="s">
        <v>25</v>
      </c>
      <c r="Q77" s="197"/>
      <c r="R77" s="197"/>
      <c r="S77" s="197"/>
      <c r="T77" s="197"/>
      <c r="U77" s="197"/>
      <c r="V77" s="197"/>
      <c r="W77" s="197"/>
    </row>
    <row r="78" spans="16:23" ht="18">
      <c r="P78" s="197"/>
      <c r="Q78" s="197"/>
      <c r="R78" s="197"/>
      <c r="S78" s="197"/>
      <c r="T78" s="197"/>
      <c r="U78" s="197"/>
      <c r="V78" s="197"/>
      <c r="W78" s="197"/>
    </row>
    <row r="79" spans="16:23" ht="18">
      <c r="P79" s="197"/>
      <c r="Q79" s="197"/>
      <c r="R79" s="197"/>
      <c r="S79" s="197"/>
      <c r="T79" s="197"/>
      <c r="U79" s="197"/>
      <c r="V79" s="197"/>
      <c r="W79" s="197"/>
    </row>
    <row r="80" spans="16:23" ht="18">
      <c r="P80" s="197"/>
      <c r="Q80" s="197"/>
      <c r="R80" s="197"/>
      <c r="S80" s="197"/>
      <c r="T80" s="197"/>
      <c r="U80" s="197"/>
      <c r="V80" s="197"/>
      <c r="W80" s="197"/>
    </row>
    <row r="81" spans="16:23" ht="18">
      <c r="P81" s="197"/>
      <c r="Q81" s="197"/>
      <c r="R81" s="197"/>
      <c r="S81" s="197"/>
      <c r="T81" s="197"/>
      <c r="U81" s="197"/>
      <c r="V81" s="197"/>
      <c r="W81" s="197"/>
    </row>
    <row r="82" spans="16:23" ht="18">
      <c r="P82" s="197"/>
      <c r="Q82" s="197"/>
      <c r="R82" s="197"/>
      <c r="S82" s="197"/>
      <c r="T82" s="197"/>
      <c r="U82" s="197"/>
      <c r="V82" s="197"/>
      <c r="W82" s="197"/>
    </row>
    <row r="83" spans="16:23" ht="18">
      <c r="P83" s="198" t="s">
        <v>12</v>
      </c>
      <c r="Q83" s="197"/>
      <c r="R83" s="197"/>
      <c r="S83" s="197"/>
      <c r="T83" s="197"/>
      <c r="U83" s="197"/>
      <c r="V83" s="197"/>
      <c r="W83" s="197"/>
    </row>
    <row r="84" spans="16:23" ht="18">
      <c r="P84" s="197"/>
      <c r="Q84" s="197"/>
      <c r="R84" s="197"/>
      <c r="S84" s="197"/>
      <c r="T84" s="197"/>
      <c r="U84" s="197"/>
      <c r="V84" s="197"/>
      <c r="W84" s="197"/>
    </row>
    <row r="85" spans="16:23" ht="18">
      <c r="P85" s="197"/>
      <c r="Q85" s="197"/>
      <c r="R85" s="197"/>
      <c r="S85" s="197"/>
      <c r="T85" s="197"/>
      <c r="U85" s="197"/>
      <c r="V85" s="197"/>
      <c r="W85" s="197"/>
    </row>
    <row r="86" spans="16:23" ht="18">
      <c r="P86" s="197"/>
      <c r="Q86" s="197"/>
      <c r="R86" s="197"/>
      <c r="S86" s="197"/>
      <c r="T86" s="197"/>
      <c r="U86" s="197"/>
      <c r="V86" s="197"/>
      <c r="W86" s="197"/>
    </row>
    <row r="87" spans="16:23" ht="18">
      <c r="P87" s="197"/>
      <c r="Q87" s="197"/>
      <c r="R87" s="197"/>
      <c r="S87" s="197"/>
      <c r="T87" s="197"/>
      <c r="U87" s="197"/>
      <c r="V87" s="197"/>
      <c r="W87" s="197"/>
    </row>
    <row r="88" spans="16:23" ht="18">
      <c r="P88" s="197"/>
      <c r="Q88" s="197"/>
      <c r="R88" s="197"/>
      <c r="S88" s="197"/>
      <c r="T88" s="197"/>
      <c r="U88" s="197"/>
      <c r="V88" s="197"/>
      <c r="W88" s="197"/>
    </row>
    <row r="89" spans="16:23" ht="18">
      <c r="P89" s="197"/>
      <c r="Q89" s="197"/>
      <c r="R89" s="197"/>
      <c r="S89" s="197"/>
      <c r="T89" s="197"/>
      <c r="U89" s="197"/>
      <c r="V89" s="197"/>
      <c r="W89" s="197"/>
    </row>
  </sheetData>
  <sheetProtection/>
  <mergeCells count="19">
    <mergeCell ref="U3:W3"/>
    <mergeCell ref="B3:B4"/>
    <mergeCell ref="C3:C4"/>
    <mergeCell ref="E3:E4"/>
    <mergeCell ref="H3:H4"/>
    <mergeCell ref="D3:D4"/>
    <mergeCell ref="M3:N3"/>
    <mergeCell ref="K3:L3"/>
    <mergeCell ref="O3:R3"/>
    <mergeCell ref="D74:G74"/>
    <mergeCell ref="B72:E72"/>
    <mergeCell ref="P77:W82"/>
    <mergeCell ref="P83:W89"/>
    <mergeCell ref="S74:W76"/>
    <mergeCell ref="A2:W2"/>
    <mergeCell ref="S3:T3"/>
    <mergeCell ref="F3:F4"/>
    <mergeCell ref="I3:J3"/>
    <mergeCell ref="G3:G4"/>
  </mergeCells>
  <printOptions/>
  <pageMargins left="0.3" right="0.13" top="1" bottom="1" header="0.5" footer="0.5"/>
  <pageSetup orientation="portrait" paperSize="9" scale="35" r:id="rId2"/>
  <ignoredErrors>
    <ignoredError sqref="X6:X7 X35:X40 X13:X26 X46:X49" formula="1" unlockedFormula="1"/>
    <ignoredError sqref="X27:X34 X9:X12" unlockedFormula="1"/>
    <ignoredError sqref="O13:W52 Q12:W12 W54:W70 O54:V70 O53:V53" formula="1"/>
  </ignoredErrors>
  <drawing r:id="rId1"/>
</worksheet>
</file>

<file path=xl/worksheets/sheet2.xml><?xml version="1.0" encoding="utf-8"?>
<worksheet xmlns="http://schemas.openxmlformats.org/spreadsheetml/2006/main" xmlns:r="http://schemas.openxmlformats.org/officeDocument/2006/relationships">
  <dimension ref="A1:AB42"/>
  <sheetViews>
    <sheetView zoomScale="118" zoomScaleNormal="118" zoomScalePageLayoutView="0" workbookViewId="0" topLeftCell="B1">
      <selection activeCell="B3" sqref="B3:B4"/>
    </sheetView>
  </sheetViews>
  <sheetFormatPr defaultColWidth="39.8515625" defaultRowHeight="12.75"/>
  <cols>
    <col min="1" max="1" width="3.7109375" style="119" bestFit="1" customWidth="1"/>
    <col min="2" max="2" width="44.00390625" style="118" bestFit="1" customWidth="1"/>
    <col min="3" max="3" width="9.421875" style="116" customWidth="1"/>
    <col min="4" max="4" width="14.140625" style="118" customWidth="1"/>
    <col min="5" max="5" width="18.140625" style="120" hidden="1" customWidth="1"/>
    <col min="6" max="6" width="6.28125" style="116" hidden="1" customWidth="1"/>
    <col min="7" max="7" width="8.140625" style="116" customWidth="1"/>
    <col min="8" max="8" width="9.421875" style="116" customWidth="1"/>
    <col min="9" max="9" width="11.00390625" style="117" hidden="1" customWidth="1"/>
    <col min="10" max="10" width="7.421875" style="118" hidden="1" customWidth="1"/>
    <col min="11" max="11" width="11.00390625" style="117" hidden="1" customWidth="1"/>
    <col min="12" max="12" width="8.00390625" style="118" hidden="1" customWidth="1"/>
    <col min="13" max="13" width="12.140625" style="117" hidden="1" customWidth="1"/>
    <col min="14" max="14" width="8.00390625" style="118" hidden="1" customWidth="1"/>
    <col min="15" max="15" width="15.421875" style="121" bestFit="1" customWidth="1"/>
    <col min="16" max="16" width="10.421875" style="118" bestFit="1" customWidth="1"/>
    <col min="17" max="17" width="10.7109375" style="118" hidden="1" customWidth="1"/>
    <col min="18" max="18" width="7.7109375" style="123" hidden="1" customWidth="1"/>
    <col min="19" max="19" width="12.140625" style="124" hidden="1" customWidth="1"/>
    <col min="20" max="20" width="10.28125" style="118" hidden="1" customWidth="1"/>
    <col min="21" max="21" width="15.28125" style="117" bestFit="1" customWidth="1"/>
    <col min="22" max="22" width="12.28125" style="125" bestFit="1" customWidth="1"/>
    <col min="23" max="23" width="7.7109375" style="123" bestFit="1" customWidth="1"/>
    <col min="24" max="24" width="39.8515625" style="122" customWidth="1"/>
    <col min="25" max="27" width="39.8515625" style="118" customWidth="1"/>
    <col min="28" max="28" width="2.00390625" style="118" bestFit="1" customWidth="1"/>
    <col min="29" max="16384" width="39.8515625" style="118" customWidth="1"/>
  </cols>
  <sheetData>
    <row r="1" spans="1:15" s="67" customFormat="1" ht="99" customHeight="1">
      <c r="A1" s="55"/>
      <c r="B1" s="56"/>
      <c r="C1" s="57"/>
      <c r="D1" s="58"/>
      <c r="E1" s="58"/>
      <c r="F1" s="59"/>
      <c r="G1" s="59"/>
      <c r="H1" s="59"/>
      <c r="I1" s="60"/>
      <c r="J1" s="61"/>
      <c r="K1" s="62"/>
      <c r="L1" s="63"/>
      <c r="M1" s="64"/>
      <c r="N1" s="65"/>
      <c r="O1" s="66"/>
    </row>
    <row r="2" spans="1:23" s="68" customFormat="1" ht="27.75" thickBot="1">
      <c r="A2" s="212" t="s">
        <v>13</v>
      </c>
      <c r="B2" s="213"/>
      <c r="C2" s="213"/>
      <c r="D2" s="213"/>
      <c r="E2" s="213"/>
      <c r="F2" s="213"/>
      <c r="G2" s="213"/>
      <c r="H2" s="213"/>
      <c r="I2" s="213"/>
      <c r="J2" s="213"/>
      <c r="K2" s="213"/>
      <c r="L2" s="213"/>
      <c r="M2" s="213"/>
      <c r="N2" s="213"/>
      <c r="O2" s="213"/>
      <c r="P2" s="213"/>
      <c r="Q2" s="213"/>
      <c r="R2" s="213"/>
      <c r="S2" s="213"/>
      <c r="T2" s="213"/>
      <c r="U2" s="213"/>
      <c r="V2" s="213"/>
      <c r="W2" s="213"/>
    </row>
    <row r="3" spans="1:23" s="70" customFormat="1" ht="16.5" customHeight="1">
      <c r="A3" s="69"/>
      <c r="B3" s="214" t="s">
        <v>14</v>
      </c>
      <c r="C3" s="216" t="s">
        <v>20</v>
      </c>
      <c r="D3" s="218" t="s">
        <v>4</v>
      </c>
      <c r="E3" s="218" t="s">
        <v>1</v>
      </c>
      <c r="F3" s="218" t="s">
        <v>21</v>
      </c>
      <c r="G3" s="218" t="s">
        <v>22</v>
      </c>
      <c r="H3" s="218" t="s">
        <v>23</v>
      </c>
      <c r="I3" s="221" t="s">
        <v>5</v>
      </c>
      <c r="J3" s="221"/>
      <c r="K3" s="221" t="s">
        <v>6</v>
      </c>
      <c r="L3" s="221"/>
      <c r="M3" s="221" t="s">
        <v>7</v>
      </c>
      <c r="N3" s="221"/>
      <c r="O3" s="222" t="s">
        <v>24</v>
      </c>
      <c r="P3" s="222"/>
      <c r="Q3" s="222"/>
      <c r="R3" s="222"/>
      <c r="S3" s="221" t="s">
        <v>3</v>
      </c>
      <c r="T3" s="221"/>
      <c r="U3" s="222" t="s">
        <v>15</v>
      </c>
      <c r="V3" s="222"/>
      <c r="W3" s="223"/>
    </row>
    <row r="4" spans="1:23" s="70" customFormat="1" ht="37.5" customHeight="1" thickBot="1">
      <c r="A4" s="71"/>
      <c r="B4" s="215"/>
      <c r="C4" s="217"/>
      <c r="D4" s="219"/>
      <c r="E4" s="219"/>
      <c r="F4" s="220"/>
      <c r="G4" s="220"/>
      <c r="H4" s="220"/>
      <c r="I4" s="72" t="s">
        <v>10</v>
      </c>
      <c r="J4" s="73" t="s">
        <v>9</v>
      </c>
      <c r="K4" s="72" t="s">
        <v>10</v>
      </c>
      <c r="L4" s="73" t="s">
        <v>9</v>
      </c>
      <c r="M4" s="72" t="s">
        <v>10</v>
      </c>
      <c r="N4" s="73" t="s">
        <v>9</v>
      </c>
      <c r="O4" s="74" t="s">
        <v>10</v>
      </c>
      <c r="P4" s="75" t="s">
        <v>9</v>
      </c>
      <c r="Q4" s="75" t="s">
        <v>16</v>
      </c>
      <c r="R4" s="76" t="s">
        <v>17</v>
      </c>
      <c r="S4" s="72" t="s">
        <v>10</v>
      </c>
      <c r="T4" s="77" t="s">
        <v>8</v>
      </c>
      <c r="U4" s="72" t="s">
        <v>10</v>
      </c>
      <c r="V4" s="73" t="s">
        <v>9</v>
      </c>
      <c r="W4" s="78" t="s">
        <v>17</v>
      </c>
    </row>
    <row r="5" spans="1:24" s="79" customFormat="1" ht="15.75" customHeight="1">
      <c r="A5" s="2">
        <v>1</v>
      </c>
      <c r="B5" s="176" t="s">
        <v>84</v>
      </c>
      <c r="C5" s="177">
        <v>39884</v>
      </c>
      <c r="D5" s="178" t="s">
        <v>30</v>
      </c>
      <c r="E5" s="179" t="s">
        <v>85</v>
      </c>
      <c r="F5" s="180">
        <v>355</v>
      </c>
      <c r="G5" s="181">
        <v>355</v>
      </c>
      <c r="H5" s="181">
        <v>3</v>
      </c>
      <c r="I5" s="182">
        <v>258621</v>
      </c>
      <c r="J5" s="183">
        <v>32076</v>
      </c>
      <c r="K5" s="182">
        <v>466453</v>
      </c>
      <c r="L5" s="183">
        <v>56346</v>
      </c>
      <c r="M5" s="182">
        <v>398669</v>
      </c>
      <c r="N5" s="183">
        <v>47662</v>
      </c>
      <c r="O5" s="182">
        <f>+I5+K5+M5</f>
        <v>1123743</v>
      </c>
      <c r="P5" s="183">
        <f>+J5+L5+N5</f>
        <v>136084</v>
      </c>
      <c r="Q5" s="184">
        <f>+P5/G5</f>
        <v>383.33521126760564</v>
      </c>
      <c r="R5" s="185">
        <f>+O5/P5</f>
        <v>8.25771582258017</v>
      </c>
      <c r="S5" s="182">
        <v>2704379</v>
      </c>
      <c r="T5" s="186">
        <f>(+S5-O5)/S5</f>
        <v>0.5844728124275481</v>
      </c>
      <c r="U5" s="182">
        <v>14136260</v>
      </c>
      <c r="V5" s="183">
        <v>1835367</v>
      </c>
      <c r="W5" s="187">
        <f>+U5/V5</f>
        <v>7.7021434950067205</v>
      </c>
      <c r="X5" s="70"/>
    </row>
    <row r="6" spans="1:24" s="79" customFormat="1" ht="16.5" customHeight="1">
      <c r="A6" s="2">
        <v>2</v>
      </c>
      <c r="B6" s="150" t="s">
        <v>110</v>
      </c>
      <c r="C6" s="143">
        <v>39899</v>
      </c>
      <c r="D6" s="142" t="s">
        <v>26</v>
      </c>
      <c r="E6" s="173" t="s">
        <v>87</v>
      </c>
      <c r="F6" s="174">
        <v>62</v>
      </c>
      <c r="G6" s="144">
        <v>62</v>
      </c>
      <c r="H6" s="144">
        <v>1</v>
      </c>
      <c r="I6" s="145">
        <v>46174</v>
      </c>
      <c r="J6" s="146">
        <v>4543</v>
      </c>
      <c r="K6" s="145">
        <v>60197</v>
      </c>
      <c r="L6" s="146">
        <v>5839</v>
      </c>
      <c r="M6" s="145">
        <v>52010</v>
      </c>
      <c r="N6" s="146">
        <v>5032</v>
      </c>
      <c r="O6" s="145">
        <f>+I6+K6+M6</f>
        <v>158381</v>
      </c>
      <c r="P6" s="146">
        <f>+J6+L6+N6</f>
        <v>15414</v>
      </c>
      <c r="Q6" s="147">
        <f>IF(O6&lt;&gt;0,P6/G6,"")</f>
        <v>248.61290322580646</v>
      </c>
      <c r="R6" s="148">
        <f>IF(O6&lt;&gt;0,O6/P6,"")</f>
        <v>10.27513948358635</v>
      </c>
      <c r="S6" s="145"/>
      <c r="T6" s="149">
        <f aca="true" t="shared" si="0" ref="T6:T15">IF(S6&lt;&gt;0,-(S6-O6)/S6,"")</f>
      </c>
      <c r="U6" s="145">
        <v>158381</v>
      </c>
      <c r="V6" s="146">
        <v>15414</v>
      </c>
      <c r="W6" s="151">
        <f>U6/V6</f>
        <v>10.27513948358635</v>
      </c>
      <c r="X6" s="70"/>
    </row>
    <row r="7" spans="1:24" s="79" customFormat="1" ht="15.75" customHeight="1" thickBot="1">
      <c r="A7" s="48">
        <v>3</v>
      </c>
      <c r="B7" s="157" t="s">
        <v>68</v>
      </c>
      <c r="C7" s="158">
        <v>39871</v>
      </c>
      <c r="D7" s="159" t="s">
        <v>44</v>
      </c>
      <c r="E7" s="175" t="s">
        <v>69</v>
      </c>
      <c r="F7" s="188">
        <v>192</v>
      </c>
      <c r="G7" s="160">
        <v>62</v>
      </c>
      <c r="H7" s="160">
        <v>5</v>
      </c>
      <c r="I7" s="161">
        <v>45990</v>
      </c>
      <c r="J7" s="152">
        <v>6938</v>
      </c>
      <c r="K7" s="161">
        <v>53800.5</v>
      </c>
      <c r="L7" s="152">
        <v>8121</v>
      </c>
      <c r="M7" s="161">
        <v>57227</v>
      </c>
      <c r="N7" s="152">
        <v>8582</v>
      </c>
      <c r="O7" s="161">
        <f>SUM(I7+K7+M7)</f>
        <v>157017.5</v>
      </c>
      <c r="P7" s="152">
        <f>SUM(J7+L7+N7)</f>
        <v>23641</v>
      </c>
      <c r="Q7" s="155">
        <f>IF(O7&lt;&gt;0,P7/G7,"")</f>
        <v>381.30645161290323</v>
      </c>
      <c r="R7" s="156">
        <f>IF(O7&lt;&gt;0,O7/P7,"")</f>
        <v>6.641745273042596</v>
      </c>
      <c r="S7" s="161">
        <v>48148</v>
      </c>
      <c r="T7" s="153">
        <f t="shared" si="0"/>
        <v>2.261142726593005</v>
      </c>
      <c r="U7" s="161">
        <v>1477944.5</v>
      </c>
      <c r="V7" s="152">
        <v>215988</v>
      </c>
      <c r="W7" s="162">
        <f>U7/V7</f>
        <v>6.842715799025872</v>
      </c>
      <c r="X7" s="80"/>
    </row>
    <row r="8" spans="1:25" s="83" customFormat="1" ht="15.75" customHeight="1">
      <c r="A8" s="81">
        <v>4</v>
      </c>
      <c r="B8" s="163" t="s">
        <v>90</v>
      </c>
      <c r="C8" s="164">
        <v>39892</v>
      </c>
      <c r="D8" s="165" t="s">
        <v>2</v>
      </c>
      <c r="E8" s="189" t="s">
        <v>39</v>
      </c>
      <c r="F8" s="190">
        <v>60</v>
      </c>
      <c r="G8" s="166">
        <v>60</v>
      </c>
      <c r="H8" s="166">
        <v>2</v>
      </c>
      <c r="I8" s="167">
        <v>41016</v>
      </c>
      <c r="J8" s="168">
        <v>3602</v>
      </c>
      <c r="K8" s="167">
        <v>56266</v>
      </c>
      <c r="L8" s="168">
        <v>5125</v>
      </c>
      <c r="M8" s="167">
        <v>39390</v>
      </c>
      <c r="N8" s="168">
        <v>3494</v>
      </c>
      <c r="O8" s="167">
        <f>+M8+K8+I8</f>
        <v>136672</v>
      </c>
      <c r="P8" s="168">
        <f>+N8+L8+J8</f>
        <v>12221</v>
      </c>
      <c r="Q8" s="169">
        <f>+P8/G8</f>
        <v>203.68333333333334</v>
      </c>
      <c r="R8" s="170">
        <f>+O8/P8</f>
        <v>11.18337288274282</v>
      </c>
      <c r="S8" s="167">
        <v>308152</v>
      </c>
      <c r="T8" s="171">
        <f t="shared" si="0"/>
        <v>-0.5564786209403152</v>
      </c>
      <c r="U8" s="167">
        <v>637475</v>
      </c>
      <c r="V8" s="168">
        <v>61188</v>
      </c>
      <c r="W8" s="172">
        <f>+U8/V8</f>
        <v>10.418300974047199</v>
      </c>
      <c r="X8" s="80"/>
      <c r="Y8" s="82"/>
    </row>
    <row r="9" spans="1:24" s="67" customFormat="1" ht="15.75" customHeight="1">
      <c r="A9" s="2">
        <v>5</v>
      </c>
      <c r="B9" s="150" t="s">
        <v>111</v>
      </c>
      <c r="C9" s="143">
        <v>39899</v>
      </c>
      <c r="D9" s="142" t="s">
        <v>2</v>
      </c>
      <c r="E9" s="173" t="s">
        <v>19</v>
      </c>
      <c r="F9" s="174">
        <v>59</v>
      </c>
      <c r="G9" s="144">
        <v>59</v>
      </c>
      <c r="H9" s="144">
        <v>1</v>
      </c>
      <c r="I9" s="145">
        <v>34660</v>
      </c>
      <c r="J9" s="146">
        <v>3011</v>
      </c>
      <c r="K9" s="145">
        <v>54740</v>
      </c>
      <c r="L9" s="146">
        <v>4854</v>
      </c>
      <c r="M9" s="145">
        <v>38116</v>
      </c>
      <c r="N9" s="146">
        <v>3363</v>
      </c>
      <c r="O9" s="145">
        <f>+M9+K9+I9</f>
        <v>127516</v>
      </c>
      <c r="P9" s="146">
        <f>+N9+L9+J9</f>
        <v>11228</v>
      </c>
      <c r="Q9" s="147">
        <f>+P9/G9</f>
        <v>190.3050847457627</v>
      </c>
      <c r="R9" s="148">
        <f>+O9/P9</f>
        <v>11.356964731029569</v>
      </c>
      <c r="S9" s="145"/>
      <c r="T9" s="149">
        <f t="shared" si="0"/>
      </c>
      <c r="U9" s="145">
        <v>127516</v>
      </c>
      <c r="V9" s="146">
        <v>11228</v>
      </c>
      <c r="W9" s="151">
        <f>+U9/V9</f>
        <v>11.356964731029569</v>
      </c>
      <c r="X9" s="80"/>
    </row>
    <row r="10" spans="1:24" s="67" customFormat="1" ht="15.75" customHeight="1">
      <c r="A10" s="2">
        <v>6</v>
      </c>
      <c r="B10" s="150" t="s">
        <v>57</v>
      </c>
      <c r="C10" s="143">
        <v>39857</v>
      </c>
      <c r="D10" s="142" t="s">
        <v>44</v>
      </c>
      <c r="E10" s="173" t="s">
        <v>61</v>
      </c>
      <c r="F10" s="174">
        <v>372</v>
      </c>
      <c r="G10" s="144">
        <v>80</v>
      </c>
      <c r="H10" s="144">
        <v>7</v>
      </c>
      <c r="I10" s="145">
        <v>32190</v>
      </c>
      <c r="J10" s="146">
        <v>7300</v>
      </c>
      <c r="K10" s="145">
        <v>40307.5</v>
      </c>
      <c r="L10" s="146">
        <v>8631</v>
      </c>
      <c r="M10" s="145">
        <v>48617</v>
      </c>
      <c r="N10" s="146">
        <v>10265</v>
      </c>
      <c r="O10" s="145">
        <f>SUM(I10+K10+M10)</f>
        <v>121114.5</v>
      </c>
      <c r="P10" s="146">
        <f>SUM(J10+L10+N10)</f>
        <v>26196</v>
      </c>
      <c r="Q10" s="147">
        <f>IF(O10&lt;&gt;0,P10/G10,"")</f>
        <v>327.45</v>
      </c>
      <c r="R10" s="148">
        <f>IF(O10&lt;&gt;0,O10/P10,"")</f>
        <v>4.6233967017865325</v>
      </c>
      <c r="S10" s="145">
        <v>185563</v>
      </c>
      <c r="T10" s="149">
        <f t="shared" si="0"/>
        <v>-0.3473133113821182</v>
      </c>
      <c r="U10" s="145">
        <v>33350757</v>
      </c>
      <c r="V10" s="146">
        <v>4306698</v>
      </c>
      <c r="W10" s="151">
        <f>U10/V10</f>
        <v>7.743927482261352</v>
      </c>
      <c r="X10" s="83"/>
    </row>
    <row r="11" spans="1:24" s="67" customFormat="1" ht="15.75" customHeight="1">
      <c r="A11" s="2">
        <v>7</v>
      </c>
      <c r="B11" s="150" t="s">
        <v>91</v>
      </c>
      <c r="C11" s="143">
        <v>39871</v>
      </c>
      <c r="D11" s="142" t="s">
        <v>92</v>
      </c>
      <c r="E11" s="173" t="s">
        <v>93</v>
      </c>
      <c r="F11" s="174">
        <v>57</v>
      </c>
      <c r="G11" s="144">
        <v>57</v>
      </c>
      <c r="H11" s="144">
        <v>5</v>
      </c>
      <c r="I11" s="145">
        <v>26658</v>
      </c>
      <c r="J11" s="146">
        <v>2987</v>
      </c>
      <c r="K11" s="145">
        <v>45969</v>
      </c>
      <c r="L11" s="146">
        <v>5005</v>
      </c>
      <c r="M11" s="145">
        <v>32419</v>
      </c>
      <c r="N11" s="146">
        <v>3625</v>
      </c>
      <c r="O11" s="145">
        <v>105046</v>
      </c>
      <c r="P11" s="146">
        <v>11617</v>
      </c>
      <c r="Q11" s="147">
        <f>IF(O11&lt;&gt;0,P11/G11,"")</f>
        <v>203.80701754385964</v>
      </c>
      <c r="R11" s="148">
        <f>IF(O11&lt;&gt;0,O11/P11,"")</f>
        <v>9.04243780666265</v>
      </c>
      <c r="S11" s="145">
        <v>145185</v>
      </c>
      <c r="T11" s="149">
        <f t="shared" si="0"/>
        <v>-0.2764679546785136</v>
      </c>
      <c r="U11" s="145">
        <v>2661650</v>
      </c>
      <c r="V11" s="146">
        <v>266866</v>
      </c>
      <c r="W11" s="151">
        <f>U11/V11</f>
        <v>9.973732135228916</v>
      </c>
      <c r="X11" s="82"/>
    </row>
    <row r="12" spans="1:25" s="67" customFormat="1" ht="15.75" customHeight="1">
      <c r="A12" s="2">
        <v>8</v>
      </c>
      <c r="B12" s="150" t="s">
        <v>94</v>
      </c>
      <c r="C12" s="143">
        <v>39892</v>
      </c>
      <c r="D12" s="142" t="s">
        <v>2</v>
      </c>
      <c r="E12" s="173" t="s">
        <v>34</v>
      </c>
      <c r="F12" s="174">
        <v>70</v>
      </c>
      <c r="G12" s="144">
        <v>71</v>
      </c>
      <c r="H12" s="144">
        <v>2</v>
      </c>
      <c r="I12" s="145">
        <v>16527</v>
      </c>
      <c r="J12" s="146">
        <v>1749</v>
      </c>
      <c r="K12" s="145">
        <v>34858</v>
      </c>
      <c r="L12" s="146">
        <v>3651</v>
      </c>
      <c r="M12" s="145">
        <v>25188</v>
      </c>
      <c r="N12" s="146">
        <v>2684</v>
      </c>
      <c r="O12" s="145">
        <f>+M12+K12+I12</f>
        <v>76573</v>
      </c>
      <c r="P12" s="146">
        <f>+N12+L12+J12</f>
        <v>8084</v>
      </c>
      <c r="Q12" s="147">
        <f>+P12/G12</f>
        <v>113.85915492957747</v>
      </c>
      <c r="R12" s="148">
        <f>+O12/P12</f>
        <v>9.472167243938644</v>
      </c>
      <c r="S12" s="145">
        <v>143184</v>
      </c>
      <c r="T12" s="149">
        <f t="shared" si="0"/>
        <v>-0.4652125935858755</v>
      </c>
      <c r="U12" s="145">
        <v>290746</v>
      </c>
      <c r="V12" s="146">
        <v>31972</v>
      </c>
      <c r="W12" s="151">
        <f>+U12/V12</f>
        <v>9.09376954835481</v>
      </c>
      <c r="X12" s="84"/>
      <c r="Y12" s="82"/>
    </row>
    <row r="13" spans="1:25" s="67" customFormat="1" ht="15.75" customHeight="1">
      <c r="A13" s="2">
        <v>9</v>
      </c>
      <c r="B13" s="150" t="s">
        <v>95</v>
      </c>
      <c r="C13" s="143">
        <v>39892</v>
      </c>
      <c r="D13" s="142" t="s">
        <v>26</v>
      </c>
      <c r="E13" s="173" t="s">
        <v>19</v>
      </c>
      <c r="F13" s="174">
        <v>48</v>
      </c>
      <c r="G13" s="144">
        <v>48</v>
      </c>
      <c r="H13" s="144">
        <v>2</v>
      </c>
      <c r="I13" s="145">
        <v>17239</v>
      </c>
      <c r="J13" s="146">
        <v>1738</v>
      </c>
      <c r="K13" s="145">
        <v>26066</v>
      </c>
      <c r="L13" s="146">
        <v>2691</v>
      </c>
      <c r="M13" s="145">
        <v>22057</v>
      </c>
      <c r="N13" s="146">
        <v>2253</v>
      </c>
      <c r="O13" s="145">
        <f>+I13+K13+M13</f>
        <v>65362</v>
      </c>
      <c r="P13" s="146">
        <f>+J13+L13+N13</f>
        <v>6682</v>
      </c>
      <c r="Q13" s="147">
        <f>IF(O13&lt;&gt;0,P13/G13,"")</f>
        <v>139.20833333333334</v>
      </c>
      <c r="R13" s="148">
        <f>IF(O13&lt;&gt;0,O13/P13,"")</f>
        <v>9.781801855731818</v>
      </c>
      <c r="S13" s="145">
        <v>128325</v>
      </c>
      <c r="T13" s="149">
        <f t="shared" si="0"/>
        <v>-0.490652639781804</v>
      </c>
      <c r="U13" s="145">
        <v>318182</v>
      </c>
      <c r="V13" s="146">
        <v>36143</v>
      </c>
      <c r="W13" s="151">
        <f>U13/V13</f>
        <v>8.803419749329054</v>
      </c>
      <c r="X13" s="82"/>
      <c r="Y13" s="82"/>
    </row>
    <row r="14" spans="1:25" s="67" customFormat="1" ht="15.75" customHeight="1">
      <c r="A14" s="2">
        <v>10</v>
      </c>
      <c r="B14" s="150" t="s">
        <v>88</v>
      </c>
      <c r="C14" s="143">
        <v>39885</v>
      </c>
      <c r="D14" s="142" t="s">
        <v>2</v>
      </c>
      <c r="E14" s="173" t="s">
        <v>11</v>
      </c>
      <c r="F14" s="174">
        <v>51</v>
      </c>
      <c r="G14" s="144">
        <v>51</v>
      </c>
      <c r="H14" s="144">
        <v>3</v>
      </c>
      <c r="I14" s="145">
        <v>10291</v>
      </c>
      <c r="J14" s="146">
        <v>2534</v>
      </c>
      <c r="K14" s="145">
        <v>32141</v>
      </c>
      <c r="L14" s="146">
        <v>3392</v>
      </c>
      <c r="M14" s="145">
        <v>15813</v>
      </c>
      <c r="N14" s="146">
        <v>1724</v>
      </c>
      <c r="O14" s="145">
        <f>+M14+K14+I14</f>
        <v>58245</v>
      </c>
      <c r="P14" s="146">
        <f>+N14+L14+J14</f>
        <v>7650</v>
      </c>
      <c r="Q14" s="147">
        <f>+P14/G14</f>
        <v>150</v>
      </c>
      <c r="R14" s="148">
        <f>+O14/P14</f>
        <v>7.613725490196078</v>
      </c>
      <c r="S14" s="145">
        <v>112173</v>
      </c>
      <c r="T14" s="149">
        <f t="shared" si="0"/>
        <v>-0.48075740151373325</v>
      </c>
      <c r="U14" s="145">
        <v>411436</v>
      </c>
      <c r="V14" s="146">
        <v>46096</v>
      </c>
      <c r="W14" s="151">
        <f>+U14/V14</f>
        <v>8.925633460603956</v>
      </c>
      <c r="X14" s="82"/>
      <c r="Y14" s="82"/>
    </row>
    <row r="15" spans="1:25" s="67" customFormat="1" ht="15.75" customHeight="1">
      <c r="A15" s="2">
        <v>11</v>
      </c>
      <c r="B15" s="150" t="s">
        <v>86</v>
      </c>
      <c r="C15" s="143">
        <v>39885</v>
      </c>
      <c r="D15" s="142" t="s">
        <v>26</v>
      </c>
      <c r="E15" s="173" t="s">
        <v>87</v>
      </c>
      <c r="F15" s="174">
        <v>58</v>
      </c>
      <c r="G15" s="144">
        <v>49</v>
      </c>
      <c r="H15" s="144">
        <v>3</v>
      </c>
      <c r="I15" s="145">
        <v>15770</v>
      </c>
      <c r="J15" s="146">
        <v>1505</v>
      </c>
      <c r="K15" s="145">
        <v>25509</v>
      </c>
      <c r="L15" s="146">
        <v>2511</v>
      </c>
      <c r="M15" s="145">
        <v>14474</v>
      </c>
      <c r="N15" s="146">
        <v>1401</v>
      </c>
      <c r="O15" s="145">
        <f>+I15+K15+M15</f>
        <v>55753</v>
      </c>
      <c r="P15" s="146">
        <f>+J15+L15+N15</f>
        <v>5417</v>
      </c>
      <c r="Q15" s="147">
        <f>IF(O15&lt;&gt;0,P15/G15,"")</f>
        <v>110.55102040816327</v>
      </c>
      <c r="R15" s="148">
        <f>IF(O15&lt;&gt;0,O15/P15,"")</f>
        <v>10.292228170574118</v>
      </c>
      <c r="S15" s="145">
        <v>141854</v>
      </c>
      <c r="T15" s="149">
        <f t="shared" si="0"/>
        <v>-0.6069691372819942</v>
      </c>
      <c r="U15" s="145">
        <v>679340</v>
      </c>
      <c r="V15" s="146">
        <v>70559</v>
      </c>
      <c r="W15" s="151">
        <f>U15/V15</f>
        <v>9.627970917955187</v>
      </c>
      <c r="X15" s="82"/>
      <c r="Y15" s="82"/>
    </row>
    <row r="16" spans="1:25" s="67" customFormat="1" ht="15.75" customHeight="1">
      <c r="A16" s="2">
        <v>12</v>
      </c>
      <c r="B16" s="150" t="s">
        <v>112</v>
      </c>
      <c r="C16" s="143">
        <v>39899</v>
      </c>
      <c r="D16" s="142" t="s">
        <v>28</v>
      </c>
      <c r="E16" s="173" t="s">
        <v>113</v>
      </c>
      <c r="F16" s="174">
        <v>20</v>
      </c>
      <c r="G16" s="144">
        <v>20</v>
      </c>
      <c r="H16" s="144">
        <v>1</v>
      </c>
      <c r="I16" s="145">
        <v>11628</v>
      </c>
      <c r="J16" s="146">
        <v>942</v>
      </c>
      <c r="K16" s="145">
        <v>16037</v>
      </c>
      <c r="L16" s="146">
        <v>1355</v>
      </c>
      <c r="M16" s="145">
        <v>11375.5</v>
      </c>
      <c r="N16" s="146">
        <v>928</v>
      </c>
      <c r="O16" s="145">
        <f>I16+K16+M16</f>
        <v>39040.5</v>
      </c>
      <c r="P16" s="146">
        <f>J16+L16+N16</f>
        <v>3225</v>
      </c>
      <c r="Q16" s="147">
        <f>P16/G16</f>
        <v>161.25</v>
      </c>
      <c r="R16" s="148">
        <f>+O16/P16</f>
        <v>12.105581395348837</v>
      </c>
      <c r="S16" s="145"/>
      <c r="T16" s="149"/>
      <c r="U16" s="145">
        <v>39040.5</v>
      </c>
      <c r="V16" s="146">
        <v>3225</v>
      </c>
      <c r="W16" s="151">
        <f>+U16/V16</f>
        <v>12.105581395348837</v>
      </c>
      <c r="X16" s="82"/>
      <c r="Y16" s="82"/>
    </row>
    <row r="17" spans="1:25" s="67" customFormat="1" ht="15.75" customHeight="1">
      <c r="A17" s="2">
        <v>13</v>
      </c>
      <c r="B17" s="150" t="s">
        <v>54</v>
      </c>
      <c r="C17" s="143">
        <v>39850</v>
      </c>
      <c r="D17" s="142" t="s">
        <v>26</v>
      </c>
      <c r="E17" s="173" t="s">
        <v>27</v>
      </c>
      <c r="F17" s="174">
        <v>71</v>
      </c>
      <c r="G17" s="144">
        <v>47</v>
      </c>
      <c r="H17" s="144">
        <v>8</v>
      </c>
      <c r="I17" s="145">
        <v>7118</v>
      </c>
      <c r="J17" s="146">
        <v>1282</v>
      </c>
      <c r="K17" s="145">
        <v>13084</v>
      </c>
      <c r="L17" s="146">
        <v>2339</v>
      </c>
      <c r="M17" s="145">
        <v>11879</v>
      </c>
      <c r="N17" s="146">
        <v>2170</v>
      </c>
      <c r="O17" s="145">
        <f>+I17+K17+M17</f>
        <v>32081</v>
      </c>
      <c r="P17" s="146">
        <f>+J17+L17+N17</f>
        <v>5791</v>
      </c>
      <c r="Q17" s="147">
        <f>IF(O17&lt;&gt;0,P17/G17,"")</f>
        <v>123.2127659574468</v>
      </c>
      <c r="R17" s="148">
        <f>IF(O17&lt;&gt;0,O17/P17,"")</f>
        <v>5.539803142807806</v>
      </c>
      <c r="S17" s="145">
        <v>16677</v>
      </c>
      <c r="T17" s="149">
        <f>IF(S17&lt;&gt;0,-(S17-O17)/S17,"")</f>
        <v>0.9236673262577202</v>
      </c>
      <c r="U17" s="145">
        <v>4122136</v>
      </c>
      <c r="V17" s="146">
        <v>448688</v>
      </c>
      <c r="W17" s="151">
        <f>U17/V17</f>
        <v>9.187087686766752</v>
      </c>
      <c r="X17" s="82"/>
      <c r="Y17" s="82"/>
    </row>
    <row r="18" spans="1:25" s="67" customFormat="1" ht="15.75" customHeight="1">
      <c r="A18" s="2">
        <v>14</v>
      </c>
      <c r="B18" s="163" t="s">
        <v>76</v>
      </c>
      <c r="C18" s="143">
        <v>39878</v>
      </c>
      <c r="D18" s="142" t="s">
        <v>2</v>
      </c>
      <c r="E18" s="173" t="s">
        <v>11</v>
      </c>
      <c r="F18" s="174">
        <v>90</v>
      </c>
      <c r="G18" s="144">
        <v>72</v>
      </c>
      <c r="H18" s="144">
        <v>4</v>
      </c>
      <c r="I18" s="145">
        <v>4316</v>
      </c>
      <c r="J18" s="146">
        <v>600</v>
      </c>
      <c r="K18" s="145">
        <v>8809</v>
      </c>
      <c r="L18" s="146">
        <v>1097</v>
      </c>
      <c r="M18" s="145">
        <v>7035</v>
      </c>
      <c r="N18" s="146">
        <v>978</v>
      </c>
      <c r="O18" s="145">
        <f>+M18+K18+I18</f>
        <v>20160</v>
      </c>
      <c r="P18" s="146">
        <f>+N18+L18+J18</f>
        <v>2675</v>
      </c>
      <c r="Q18" s="147">
        <f>+P18/G18</f>
        <v>37.15277777777778</v>
      </c>
      <c r="R18" s="148">
        <f>+O18/P18</f>
        <v>7.536448598130841</v>
      </c>
      <c r="S18" s="145">
        <v>58099</v>
      </c>
      <c r="T18" s="149">
        <f>IF(S18&lt;&gt;0,-(S18-O18)/S18,"")</f>
        <v>-0.653006075836073</v>
      </c>
      <c r="U18" s="145">
        <v>892036</v>
      </c>
      <c r="V18" s="146">
        <v>96764</v>
      </c>
      <c r="W18" s="151">
        <f>+U18/V18</f>
        <v>9.218676367244017</v>
      </c>
      <c r="X18" s="82"/>
      <c r="Y18" s="82"/>
    </row>
    <row r="19" spans="1:25" s="67" customFormat="1" ht="15.75" customHeight="1">
      <c r="A19" s="2">
        <v>15</v>
      </c>
      <c r="B19" s="150" t="s">
        <v>58</v>
      </c>
      <c r="C19" s="143">
        <v>39843</v>
      </c>
      <c r="D19" s="142" t="s">
        <v>26</v>
      </c>
      <c r="E19" s="173" t="s">
        <v>19</v>
      </c>
      <c r="F19" s="174">
        <v>25</v>
      </c>
      <c r="G19" s="144">
        <v>4</v>
      </c>
      <c r="H19" s="144">
        <v>7</v>
      </c>
      <c r="I19" s="145">
        <v>6033</v>
      </c>
      <c r="J19" s="146">
        <v>546</v>
      </c>
      <c r="K19" s="145">
        <v>7387</v>
      </c>
      <c r="L19" s="146">
        <v>674</v>
      </c>
      <c r="M19" s="145">
        <v>5996</v>
      </c>
      <c r="N19" s="146">
        <v>539</v>
      </c>
      <c r="O19" s="145">
        <f>+I19+K19+M19</f>
        <v>19416</v>
      </c>
      <c r="P19" s="146">
        <f>+J19+L19+N19</f>
        <v>1759</v>
      </c>
      <c r="Q19" s="147">
        <f>IF(O19&lt;&gt;0,P19/G19,"")</f>
        <v>439.75</v>
      </c>
      <c r="R19" s="148">
        <f>IF(O19&lt;&gt;0,O19/P19,"")</f>
        <v>11.038089823763501</v>
      </c>
      <c r="S19" s="145">
        <v>23174</v>
      </c>
      <c r="T19" s="149">
        <f>IF(S19&lt;&gt;0,-(S19-O19)/S19,"")</f>
        <v>-0.1621644946923276</v>
      </c>
      <c r="U19" s="145">
        <v>1354766</v>
      </c>
      <c r="V19" s="146">
        <v>121479</v>
      </c>
      <c r="W19" s="151">
        <f>U19/V19</f>
        <v>11.152265000535072</v>
      </c>
      <c r="X19" s="82"/>
      <c r="Y19" s="82"/>
    </row>
    <row r="20" spans="1:25" s="67" customFormat="1" ht="15.75" customHeight="1">
      <c r="A20" s="2">
        <v>16</v>
      </c>
      <c r="B20" s="150" t="s">
        <v>78</v>
      </c>
      <c r="C20" s="143">
        <v>39878</v>
      </c>
      <c r="D20" s="142" t="s">
        <v>28</v>
      </c>
      <c r="E20" s="173" t="s">
        <v>79</v>
      </c>
      <c r="F20" s="174">
        <v>39</v>
      </c>
      <c r="G20" s="144">
        <v>39</v>
      </c>
      <c r="H20" s="144">
        <v>4</v>
      </c>
      <c r="I20" s="145">
        <v>2684.5</v>
      </c>
      <c r="J20" s="146">
        <v>400</v>
      </c>
      <c r="K20" s="145">
        <v>10515.5</v>
      </c>
      <c r="L20" s="146">
        <v>1376</v>
      </c>
      <c r="M20" s="145">
        <v>5293.5</v>
      </c>
      <c r="N20" s="146">
        <v>707</v>
      </c>
      <c r="O20" s="145">
        <f>I20+K20+M20</f>
        <v>18493.5</v>
      </c>
      <c r="P20" s="146">
        <f>J20+L20+N20</f>
        <v>2483</v>
      </c>
      <c r="Q20" s="147">
        <f>P20/G20</f>
        <v>63.666666666666664</v>
      </c>
      <c r="R20" s="148">
        <f>+O20/P20</f>
        <v>7.448046717680225</v>
      </c>
      <c r="S20" s="145">
        <v>32100.5</v>
      </c>
      <c r="T20" s="149">
        <f>-(S20-O20)/S20</f>
        <v>-0.4238874783881871</v>
      </c>
      <c r="U20" s="145">
        <v>287751.5</v>
      </c>
      <c r="V20" s="146">
        <v>32127</v>
      </c>
      <c r="W20" s="151">
        <f>+U20/V20</f>
        <v>8.956687521399447</v>
      </c>
      <c r="X20" s="82"/>
      <c r="Y20" s="82"/>
    </row>
    <row r="21" spans="1:24" s="67" customFormat="1" ht="15.75" customHeight="1">
      <c r="A21" s="2">
        <v>17</v>
      </c>
      <c r="B21" s="150" t="s">
        <v>96</v>
      </c>
      <c r="C21" s="143">
        <v>39892</v>
      </c>
      <c r="D21" s="142" t="s">
        <v>28</v>
      </c>
      <c r="E21" s="173" t="s">
        <v>97</v>
      </c>
      <c r="F21" s="174">
        <v>18</v>
      </c>
      <c r="G21" s="144">
        <v>18</v>
      </c>
      <c r="H21" s="144">
        <v>2</v>
      </c>
      <c r="I21" s="145">
        <v>5462.5</v>
      </c>
      <c r="J21" s="146">
        <v>428</v>
      </c>
      <c r="K21" s="145">
        <v>5887</v>
      </c>
      <c r="L21" s="146">
        <v>468</v>
      </c>
      <c r="M21" s="145">
        <v>4326</v>
      </c>
      <c r="N21" s="146">
        <v>333</v>
      </c>
      <c r="O21" s="145">
        <f>I21+K21+M21</f>
        <v>15675.5</v>
      </c>
      <c r="P21" s="146">
        <f>J21+L21+N21</f>
        <v>1229</v>
      </c>
      <c r="Q21" s="147">
        <f>P21/G21</f>
        <v>68.27777777777777</v>
      </c>
      <c r="R21" s="148">
        <f>+O21/P21</f>
        <v>12.754678600488202</v>
      </c>
      <c r="S21" s="145">
        <v>38220.5</v>
      </c>
      <c r="T21" s="149">
        <f>-(S21-O21)/S21</f>
        <v>-0.5898666945749009</v>
      </c>
      <c r="U21" s="145">
        <v>79800</v>
      </c>
      <c r="V21" s="146">
        <v>6993</v>
      </c>
      <c r="W21" s="151">
        <f>+U21/V21</f>
        <v>11.411411411411411</v>
      </c>
      <c r="X21" s="82"/>
    </row>
    <row r="22" spans="1:24" s="67" customFormat="1" ht="15.75" customHeight="1">
      <c r="A22" s="2">
        <v>18</v>
      </c>
      <c r="B22" s="150" t="s">
        <v>114</v>
      </c>
      <c r="C22" s="143">
        <v>39899</v>
      </c>
      <c r="D22" s="142" t="s">
        <v>2</v>
      </c>
      <c r="E22" s="173" t="s">
        <v>115</v>
      </c>
      <c r="F22" s="174">
        <v>25</v>
      </c>
      <c r="G22" s="144">
        <v>25</v>
      </c>
      <c r="H22" s="144">
        <v>1</v>
      </c>
      <c r="I22" s="145">
        <v>3501</v>
      </c>
      <c r="J22" s="146">
        <v>326</v>
      </c>
      <c r="K22" s="145">
        <v>6791</v>
      </c>
      <c r="L22" s="146">
        <v>633</v>
      </c>
      <c r="M22" s="145">
        <v>5001</v>
      </c>
      <c r="N22" s="146">
        <v>383</v>
      </c>
      <c r="O22" s="145">
        <f>+M22+K22+I22</f>
        <v>15293</v>
      </c>
      <c r="P22" s="146">
        <f>+N22+L22+J22</f>
        <v>1342</v>
      </c>
      <c r="Q22" s="147">
        <f>+P22/G22</f>
        <v>53.68</v>
      </c>
      <c r="R22" s="148">
        <f>+O22/P22</f>
        <v>11.395678092399404</v>
      </c>
      <c r="S22" s="145"/>
      <c r="T22" s="149">
        <f>IF(S22&lt;&gt;0,-(S22-O22)/S22,"")</f>
      </c>
      <c r="U22" s="145">
        <v>15293</v>
      </c>
      <c r="V22" s="146">
        <v>1342</v>
      </c>
      <c r="W22" s="151">
        <f>+U22/V22</f>
        <v>11.395678092399404</v>
      </c>
      <c r="X22" s="82"/>
    </row>
    <row r="23" spans="1:24" s="67" customFormat="1" ht="15.75" customHeight="1">
      <c r="A23" s="2">
        <v>19</v>
      </c>
      <c r="B23" s="150" t="s">
        <v>116</v>
      </c>
      <c r="C23" s="143">
        <v>39899</v>
      </c>
      <c r="D23" s="142" t="s">
        <v>28</v>
      </c>
      <c r="E23" s="173" t="s">
        <v>117</v>
      </c>
      <c r="F23" s="174">
        <v>16</v>
      </c>
      <c r="G23" s="144">
        <v>16</v>
      </c>
      <c r="H23" s="144">
        <v>1</v>
      </c>
      <c r="I23" s="145">
        <v>3858</v>
      </c>
      <c r="J23" s="146">
        <v>388</v>
      </c>
      <c r="K23" s="145">
        <v>6281.5</v>
      </c>
      <c r="L23" s="146">
        <v>606</v>
      </c>
      <c r="M23" s="145">
        <v>3853.5</v>
      </c>
      <c r="N23" s="146">
        <v>368</v>
      </c>
      <c r="O23" s="145">
        <f>I23+K23+M23</f>
        <v>13993</v>
      </c>
      <c r="P23" s="146">
        <f>J23+L23+N23</f>
        <v>1362</v>
      </c>
      <c r="Q23" s="147">
        <f>P23/G23</f>
        <v>85.125</v>
      </c>
      <c r="R23" s="148">
        <f>+O23/P23</f>
        <v>10.273861967694566</v>
      </c>
      <c r="S23" s="145"/>
      <c r="T23" s="149"/>
      <c r="U23" s="145">
        <v>13993</v>
      </c>
      <c r="V23" s="146">
        <v>1362</v>
      </c>
      <c r="W23" s="151">
        <f>+U23/V23</f>
        <v>10.273861967694566</v>
      </c>
      <c r="X23" s="82"/>
    </row>
    <row r="24" spans="1:24" s="67" customFormat="1" ht="18">
      <c r="A24" s="2">
        <v>20</v>
      </c>
      <c r="B24" s="150" t="s">
        <v>62</v>
      </c>
      <c r="C24" s="143">
        <v>39864</v>
      </c>
      <c r="D24" s="142" t="s">
        <v>28</v>
      </c>
      <c r="E24" s="173" t="s">
        <v>63</v>
      </c>
      <c r="F24" s="174">
        <v>55</v>
      </c>
      <c r="G24" s="144">
        <v>53</v>
      </c>
      <c r="H24" s="144">
        <v>6</v>
      </c>
      <c r="I24" s="145">
        <v>3880.5</v>
      </c>
      <c r="J24" s="146">
        <v>802</v>
      </c>
      <c r="K24" s="145">
        <v>6334.5</v>
      </c>
      <c r="L24" s="146">
        <v>1008</v>
      </c>
      <c r="M24" s="145">
        <v>3207.5</v>
      </c>
      <c r="N24" s="146">
        <v>530</v>
      </c>
      <c r="O24" s="145">
        <f>I24+K24+M24</f>
        <v>13422.5</v>
      </c>
      <c r="P24" s="146">
        <f>J24+L24+N24</f>
        <v>2340</v>
      </c>
      <c r="Q24" s="147">
        <f>P24/G24</f>
        <v>44.15094339622642</v>
      </c>
      <c r="R24" s="148">
        <f>+O24/P24</f>
        <v>5.736111111111111</v>
      </c>
      <c r="S24" s="145">
        <v>14696</v>
      </c>
      <c r="T24" s="149">
        <f>-(S24-O24)/S24</f>
        <v>-0.08665623298856832</v>
      </c>
      <c r="U24" s="145">
        <v>463500.5</v>
      </c>
      <c r="V24" s="146">
        <v>55715</v>
      </c>
      <c r="W24" s="151">
        <f>+U24/V24</f>
        <v>8.319133088037333</v>
      </c>
      <c r="X24" s="82"/>
    </row>
    <row r="25" spans="1:28" s="91" customFormat="1" ht="15">
      <c r="A25" s="1"/>
      <c r="B25" s="227"/>
      <c r="C25" s="227"/>
      <c r="D25" s="228"/>
      <c r="E25" s="228"/>
      <c r="F25" s="85"/>
      <c r="G25" s="85"/>
      <c r="H25" s="86"/>
      <c r="I25" s="87"/>
      <c r="J25" s="88"/>
      <c r="K25" s="87"/>
      <c r="L25" s="88"/>
      <c r="M25" s="87"/>
      <c r="N25" s="88"/>
      <c r="O25" s="87"/>
      <c r="P25" s="88"/>
      <c r="Q25" s="88" t="e">
        <f>O25/G25</f>
        <v>#DIV/0!</v>
      </c>
      <c r="R25" s="89" t="e">
        <f>O25/P25</f>
        <v>#DIV/0!</v>
      </c>
      <c r="S25" s="87"/>
      <c r="T25" s="90"/>
      <c r="U25" s="87"/>
      <c r="V25" s="88"/>
      <c r="W25" s="89"/>
      <c r="AB25" s="91" t="s">
        <v>18</v>
      </c>
    </row>
    <row r="26" spans="1:24" s="93" customFormat="1" ht="18">
      <c r="A26" s="92"/>
      <c r="G26" s="94"/>
      <c r="H26" s="95"/>
      <c r="I26" s="96"/>
      <c r="J26" s="97"/>
      <c r="K26" s="96"/>
      <c r="L26" s="97"/>
      <c r="M26" s="96"/>
      <c r="N26" s="97"/>
      <c r="O26" s="96"/>
      <c r="P26" s="97"/>
      <c r="Q26" s="98"/>
      <c r="R26" s="99"/>
      <c r="S26" s="100"/>
      <c r="T26" s="101"/>
      <c r="U26" s="100"/>
      <c r="V26" s="102"/>
      <c r="W26" s="99"/>
      <c r="X26" s="103"/>
    </row>
    <row r="27" spans="1:24" s="110" customFormat="1" ht="18">
      <c r="A27" s="104"/>
      <c r="B27" s="83"/>
      <c r="C27" s="105"/>
      <c r="D27" s="229"/>
      <c r="E27" s="230"/>
      <c r="F27" s="230"/>
      <c r="G27" s="230"/>
      <c r="H27" s="108"/>
      <c r="I27" s="109"/>
      <c r="K27" s="109"/>
      <c r="M27" s="109"/>
      <c r="O27" s="111"/>
      <c r="R27" s="112"/>
      <c r="S27" s="231" t="s">
        <v>0</v>
      </c>
      <c r="T27" s="231"/>
      <c r="U27" s="231"/>
      <c r="V27" s="231"/>
      <c r="W27" s="231"/>
      <c r="X27" s="113"/>
    </row>
    <row r="28" spans="1:24" s="110" customFormat="1" ht="18">
      <c r="A28" s="104"/>
      <c r="B28" s="83"/>
      <c r="C28" s="105"/>
      <c r="D28" s="106"/>
      <c r="E28" s="107"/>
      <c r="F28" s="107"/>
      <c r="G28" s="114"/>
      <c r="H28" s="108"/>
      <c r="M28" s="109"/>
      <c r="O28" s="111"/>
      <c r="R28" s="112"/>
      <c r="S28" s="231"/>
      <c r="T28" s="231"/>
      <c r="U28" s="231"/>
      <c r="V28" s="231"/>
      <c r="W28" s="231"/>
      <c r="X28" s="113"/>
    </row>
    <row r="29" spans="1:24" s="110" customFormat="1" ht="18">
      <c r="A29" s="104"/>
      <c r="G29" s="108"/>
      <c r="H29" s="108"/>
      <c r="M29" s="109"/>
      <c r="O29" s="111"/>
      <c r="R29" s="112"/>
      <c r="S29" s="231"/>
      <c r="T29" s="231"/>
      <c r="U29" s="231"/>
      <c r="V29" s="231"/>
      <c r="W29" s="231"/>
      <c r="X29" s="113"/>
    </row>
    <row r="30" spans="1:24" s="110" customFormat="1" ht="30" customHeight="1">
      <c r="A30" s="104"/>
      <c r="C30" s="108"/>
      <c r="E30" s="115"/>
      <c r="F30" s="108"/>
      <c r="G30" s="108"/>
      <c r="H30" s="108"/>
      <c r="I30" s="109"/>
      <c r="K30" s="109"/>
      <c r="M30" s="109"/>
      <c r="O30" s="111"/>
      <c r="P30" s="224" t="s">
        <v>25</v>
      </c>
      <c r="Q30" s="225"/>
      <c r="R30" s="225"/>
      <c r="S30" s="225"/>
      <c r="T30" s="225"/>
      <c r="U30" s="225"/>
      <c r="V30" s="225"/>
      <c r="W30" s="225"/>
      <c r="X30" s="113"/>
    </row>
    <row r="31" spans="1:24" s="110" customFormat="1" ht="30" customHeight="1">
      <c r="A31" s="104"/>
      <c r="C31" s="108"/>
      <c r="E31" s="115"/>
      <c r="F31" s="108"/>
      <c r="G31" s="108"/>
      <c r="H31" s="108"/>
      <c r="I31" s="109"/>
      <c r="K31" s="109"/>
      <c r="M31" s="109"/>
      <c r="O31" s="111"/>
      <c r="P31" s="225"/>
      <c r="Q31" s="225"/>
      <c r="R31" s="225"/>
      <c r="S31" s="225"/>
      <c r="T31" s="225"/>
      <c r="U31" s="225"/>
      <c r="V31" s="225"/>
      <c r="W31" s="225"/>
      <c r="X31" s="113"/>
    </row>
    <row r="32" spans="1:24" s="110" customFormat="1" ht="30" customHeight="1">
      <c r="A32" s="104"/>
      <c r="C32" s="108"/>
      <c r="E32" s="115"/>
      <c r="F32" s="108"/>
      <c r="G32" s="108"/>
      <c r="H32" s="108"/>
      <c r="I32" s="109"/>
      <c r="K32" s="109"/>
      <c r="M32" s="109"/>
      <c r="O32" s="111"/>
      <c r="P32" s="225"/>
      <c r="Q32" s="225"/>
      <c r="R32" s="225"/>
      <c r="S32" s="225"/>
      <c r="T32" s="225"/>
      <c r="U32" s="225"/>
      <c r="V32" s="225"/>
      <c r="W32" s="225"/>
      <c r="X32" s="113"/>
    </row>
    <row r="33" spans="1:24" s="110" customFormat="1" ht="30" customHeight="1">
      <c r="A33" s="104"/>
      <c r="C33" s="108"/>
      <c r="E33" s="115"/>
      <c r="F33" s="108"/>
      <c r="G33" s="108"/>
      <c r="H33" s="108"/>
      <c r="I33" s="109"/>
      <c r="K33" s="109"/>
      <c r="M33" s="109"/>
      <c r="O33" s="111"/>
      <c r="P33" s="225"/>
      <c r="Q33" s="225"/>
      <c r="R33" s="225"/>
      <c r="S33" s="225"/>
      <c r="T33" s="225"/>
      <c r="U33" s="225"/>
      <c r="V33" s="225"/>
      <c r="W33" s="225"/>
      <c r="X33" s="113"/>
    </row>
    <row r="34" spans="1:24" s="110" customFormat="1" ht="30" customHeight="1">
      <c r="A34" s="104"/>
      <c r="C34" s="108"/>
      <c r="E34" s="115"/>
      <c r="F34" s="108"/>
      <c r="G34" s="108"/>
      <c r="H34" s="108"/>
      <c r="I34" s="109"/>
      <c r="K34" s="109"/>
      <c r="M34" s="109"/>
      <c r="O34" s="111"/>
      <c r="P34" s="225"/>
      <c r="Q34" s="225"/>
      <c r="R34" s="225"/>
      <c r="S34" s="225"/>
      <c r="T34" s="225"/>
      <c r="U34" s="225"/>
      <c r="V34" s="225"/>
      <c r="W34" s="225"/>
      <c r="X34" s="113"/>
    </row>
    <row r="35" spans="1:24" s="110" customFormat="1" ht="45" customHeight="1">
      <c r="A35" s="104"/>
      <c r="C35" s="108"/>
      <c r="E35" s="115"/>
      <c r="F35" s="108"/>
      <c r="G35" s="116"/>
      <c r="H35" s="116"/>
      <c r="I35" s="117"/>
      <c r="J35" s="118"/>
      <c r="K35" s="117"/>
      <c r="L35" s="118"/>
      <c r="M35" s="117"/>
      <c r="N35" s="118"/>
      <c r="O35" s="111"/>
      <c r="P35" s="225"/>
      <c r="Q35" s="225"/>
      <c r="R35" s="225"/>
      <c r="S35" s="225"/>
      <c r="T35" s="225"/>
      <c r="U35" s="225"/>
      <c r="V35" s="225"/>
      <c r="W35" s="225"/>
      <c r="X35" s="113"/>
    </row>
    <row r="36" spans="1:24" s="110" customFormat="1" ht="33" customHeight="1">
      <c r="A36" s="104"/>
      <c r="C36" s="108"/>
      <c r="E36" s="115"/>
      <c r="F36" s="108"/>
      <c r="G36" s="116"/>
      <c r="H36" s="116"/>
      <c r="I36" s="117"/>
      <c r="J36" s="118"/>
      <c r="K36" s="117"/>
      <c r="L36" s="118"/>
      <c r="M36" s="117"/>
      <c r="N36" s="118"/>
      <c r="O36" s="111"/>
      <c r="P36" s="226" t="s">
        <v>12</v>
      </c>
      <c r="Q36" s="225"/>
      <c r="R36" s="225"/>
      <c r="S36" s="225"/>
      <c r="T36" s="225"/>
      <c r="U36" s="225"/>
      <c r="V36" s="225"/>
      <c r="W36" s="225"/>
      <c r="X36" s="113"/>
    </row>
    <row r="37" spans="1:24" s="110" customFormat="1" ht="33" customHeight="1">
      <c r="A37" s="104"/>
      <c r="C37" s="108"/>
      <c r="E37" s="115"/>
      <c r="F37" s="108"/>
      <c r="G37" s="116"/>
      <c r="H37" s="116"/>
      <c r="I37" s="117"/>
      <c r="J37" s="118"/>
      <c r="K37" s="117"/>
      <c r="L37" s="118"/>
      <c r="M37" s="117"/>
      <c r="N37" s="118"/>
      <c r="O37" s="111"/>
      <c r="P37" s="225"/>
      <c r="Q37" s="225"/>
      <c r="R37" s="225"/>
      <c r="S37" s="225"/>
      <c r="T37" s="225"/>
      <c r="U37" s="225"/>
      <c r="V37" s="225"/>
      <c r="W37" s="225"/>
      <c r="X37" s="113"/>
    </row>
    <row r="38" spans="1:24" s="110" customFormat="1" ht="33" customHeight="1">
      <c r="A38" s="104"/>
      <c r="C38" s="108"/>
      <c r="E38" s="115"/>
      <c r="F38" s="108"/>
      <c r="G38" s="116"/>
      <c r="H38" s="116"/>
      <c r="I38" s="117"/>
      <c r="J38" s="118"/>
      <c r="K38" s="117"/>
      <c r="L38" s="118"/>
      <c r="M38" s="117"/>
      <c r="N38" s="118"/>
      <c r="O38" s="111"/>
      <c r="P38" s="225"/>
      <c r="Q38" s="225"/>
      <c r="R38" s="225"/>
      <c r="S38" s="225"/>
      <c r="T38" s="225"/>
      <c r="U38" s="225"/>
      <c r="V38" s="225"/>
      <c r="W38" s="225"/>
      <c r="X38" s="113"/>
    </row>
    <row r="39" spans="1:24" s="110" customFormat="1" ht="33" customHeight="1">
      <c r="A39" s="104"/>
      <c r="C39" s="108"/>
      <c r="E39" s="115"/>
      <c r="F39" s="108"/>
      <c r="G39" s="116"/>
      <c r="H39" s="116"/>
      <c r="I39" s="117"/>
      <c r="J39" s="118"/>
      <c r="K39" s="117"/>
      <c r="L39" s="118"/>
      <c r="M39" s="117"/>
      <c r="N39" s="118"/>
      <c r="O39" s="111"/>
      <c r="P39" s="225"/>
      <c r="Q39" s="225"/>
      <c r="R39" s="225"/>
      <c r="S39" s="225"/>
      <c r="T39" s="225"/>
      <c r="U39" s="225"/>
      <c r="V39" s="225"/>
      <c r="W39" s="225"/>
      <c r="X39" s="113"/>
    </row>
    <row r="40" spans="1:24" s="110" customFormat="1" ht="33" customHeight="1">
      <c r="A40" s="104"/>
      <c r="C40" s="108"/>
      <c r="E40" s="115"/>
      <c r="F40" s="108"/>
      <c r="G40" s="116"/>
      <c r="H40" s="116"/>
      <c r="I40" s="117"/>
      <c r="J40" s="118"/>
      <c r="K40" s="117"/>
      <c r="L40" s="118"/>
      <c r="M40" s="117"/>
      <c r="N40" s="118"/>
      <c r="O40" s="111"/>
      <c r="P40" s="225"/>
      <c r="Q40" s="225"/>
      <c r="R40" s="225"/>
      <c r="S40" s="225"/>
      <c r="T40" s="225"/>
      <c r="U40" s="225"/>
      <c r="V40" s="225"/>
      <c r="W40" s="225"/>
      <c r="X40" s="113"/>
    </row>
    <row r="41" spans="16:23" ht="33" customHeight="1">
      <c r="P41" s="225"/>
      <c r="Q41" s="225"/>
      <c r="R41" s="225"/>
      <c r="S41" s="225"/>
      <c r="T41" s="225"/>
      <c r="U41" s="225"/>
      <c r="V41" s="225"/>
      <c r="W41" s="225"/>
    </row>
    <row r="42" spans="16:23" ht="33" customHeight="1">
      <c r="P42" s="225"/>
      <c r="Q42" s="225"/>
      <c r="R42" s="225"/>
      <c r="S42" s="225"/>
      <c r="T42" s="225"/>
      <c r="U42" s="225"/>
      <c r="V42" s="225"/>
      <c r="W42" s="225"/>
    </row>
  </sheetData>
  <sheetProtection/>
  <mergeCells count="20">
    <mergeCell ref="B25:C25"/>
    <mergeCell ref="D25:E25"/>
    <mergeCell ref="D27:G27"/>
    <mergeCell ref="S27:W29"/>
    <mergeCell ref="M3:N3"/>
    <mergeCell ref="O3:R3"/>
    <mergeCell ref="S3:T3"/>
    <mergeCell ref="U3:W3"/>
    <mergeCell ref="P30:W35"/>
    <mergeCell ref="P36:W42"/>
    <mergeCell ref="A2:W2"/>
    <mergeCell ref="B3:B4"/>
    <mergeCell ref="C3:C4"/>
    <mergeCell ref="D3:D4"/>
    <mergeCell ref="E3:E4"/>
    <mergeCell ref="F3:F4"/>
    <mergeCell ref="G3:G4"/>
    <mergeCell ref="H3:H4"/>
    <mergeCell ref="I3:J3"/>
    <mergeCell ref="K3:L3"/>
  </mergeCells>
  <printOptions/>
  <pageMargins left="0.75" right="0.75" top="1" bottom="1" header="0.5" footer="0.5"/>
  <pageSetup horizontalDpi="600" verticalDpi="600" orientation="portrait" paperSize="9" r:id="rId2"/>
  <ignoredErrors>
    <ignoredError sqref="W25 V25" unlockedFormula="1"/>
    <ignoredError sqref="O13:W24 W12"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Sadi Çilingir</cp:lastModifiedBy>
  <cp:lastPrinted>2007-08-27T17:14:12Z</cp:lastPrinted>
  <dcterms:created xsi:type="dcterms:W3CDTF">2006-03-15T09:07:04Z</dcterms:created>
  <dcterms:modified xsi:type="dcterms:W3CDTF">2009-03-30T20:30:55Z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