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01-03 May (we 18)" sheetId="1" r:id="rId1"/>
    <sheet name="01-03 May (Top 20)" sheetId="2" r:id="rId2"/>
  </sheets>
  <definedNames>
    <definedName name="_xlnm.Print_Area" localSheetId="0">'01-03 May (we 18)'!$A$1:$W$88</definedName>
  </definedNames>
  <calcPr fullCalcOnLoad="1"/>
</workbook>
</file>

<file path=xl/sharedStrings.xml><?xml version="1.0" encoding="utf-8"?>
<sst xmlns="http://schemas.openxmlformats.org/spreadsheetml/2006/main" count="326" uniqueCount="139">
  <si>
    <t>*Sorted according to Weekend Total G.B.O. - Hafta sonu toplam hasılat sütununa göre sıralanmıştır.</t>
  </si>
  <si>
    <t>Company</t>
  </si>
  <si>
    <t>UIP</t>
  </si>
  <si>
    <t>Last Weekend</t>
  </si>
  <si>
    <t>Distributor</t>
  </si>
  <si>
    <t>Friday</t>
  </si>
  <si>
    <t>Saturday</t>
  </si>
  <si>
    <t>Sunday</t>
  </si>
  <si>
    <t>Change</t>
  </si>
  <si>
    <t>Adm.</t>
  </si>
  <si>
    <t>G.B.O.</t>
  </si>
  <si>
    <t>PARAMOUNT</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</si>
  <si>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</si>
  <si>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</si>
  <si>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</si>
  <si>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</si>
  <si>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</si>
  <si>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</si>
  <si>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</si>
  <si>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FIDA FILM</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</si>
  <si>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</si>
  <si>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</si>
  <si>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</si>
  <si>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</si>
  <si>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</si>
  <si>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</si>
  <si>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</si>
  <si>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</si>
  <si>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</si>
  <si>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PINEMA</t>
  </si>
  <si>
    <t>KUZEY</t>
  </si>
  <si>
    <t>WALT DISNEY</t>
  </si>
  <si>
    <t>BOLT - 3D</t>
  </si>
  <si>
    <t>UNBORN, THE</t>
  </si>
  <si>
    <t>UNIVERSAL</t>
  </si>
  <si>
    <t>TWILIGHT</t>
  </si>
  <si>
    <t>OPEN SEASON 2</t>
  </si>
  <si>
    <t>SPHE</t>
  </si>
  <si>
    <t>OZEN</t>
  </si>
  <si>
    <t>GÜZ SANCISI</t>
  </si>
  <si>
    <t>C YAPIM</t>
  </si>
  <si>
    <t>NEW LINE</t>
  </si>
  <si>
    <t>VALKYRIE</t>
  </si>
  <si>
    <t>RECEP İVEDİK 2</t>
  </si>
  <si>
    <t>BRIDE WARS</t>
  </si>
  <si>
    <t>NIKO: THE WAY TO THE STARS</t>
  </si>
  <si>
    <t>TELEPOOL</t>
  </si>
  <si>
    <t>SPIRIT, THE</t>
  </si>
  <si>
    <t>ODD LOT</t>
  </si>
  <si>
    <t>UMUT</t>
  </si>
  <si>
    <t>REVOLUTIONARY ROAD</t>
  </si>
  <si>
    <t>MADAGASCAR 2</t>
  </si>
  <si>
    <t>GNOMES AND TROLLS: THE SECRET CHAMBER</t>
  </si>
  <si>
    <t>CINEMATEQUE</t>
  </si>
  <si>
    <t>DEFNE FILM</t>
  </si>
  <si>
    <t>GÜNEŞİ GÖRDÜM</t>
  </si>
  <si>
    <t>BOYUT FILM</t>
  </si>
  <si>
    <t>SEVEN POUNDS</t>
  </si>
  <si>
    <t>SPRI</t>
  </si>
  <si>
    <t>HOTEL FOR DOGS</t>
  </si>
  <si>
    <t>DUPLICITY</t>
  </si>
  <si>
    <t>SLUMDOG MILLIONAIRE</t>
  </si>
  <si>
    <t>CHANTIER-PINEMA</t>
  </si>
  <si>
    <t>PATHE</t>
  </si>
  <si>
    <t>RACE TO WITCH MOUNTAIN</t>
  </si>
  <si>
    <t>HORSEMEN</t>
  </si>
  <si>
    <t>WRESTLER, THE</t>
  </si>
  <si>
    <t>HUNGER</t>
  </si>
  <si>
    <t>GÖLGE</t>
  </si>
  <si>
    <t>LUP FILM</t>
  </si>
  <si>
    <t>TALE OF DESPERAUX, THE</t>
  </si>
  <si>
    <t>UNDERWORLD 3</t>
  </si>
  <si>
    <t>NEW IN TOWN</t>
  </si>
  <si>
    <t>OXFORD MURDERS, THE</t>
  </si>
  <si>
    <t>CAPITOL</t>
  </si>
  <si>
    <t>PUBLIC ENEMY NUMBER ONE</t>
  </si>
  <si>
    <t>TMC FILM</t>
  </si>
  <si>
    <t>HAYAT VAR</t>
  </si>
  <si>
    <t>ATLANTIK</t>
  </si>
  <si>
    <t>FAST AND THE FURIOUS</t>
  </si>
  <si>
    <t>MARLEY AND ME</t>
  </si>
  <si>
    <t>THICK AS THIEVES</t>
  </si>
  <si>
    <t>SPLINTER</t>
  </si>
  <si>
    <t>AVSAR FILM</t>
  </si>
  <si>
    <t>YENGEÇ OYUNU</t>
  </si>
  <si>
    <t>ASYA FILM</t>
  </si>
  <si>
    <t>ALL THE BOYS LOVE MANDY LANE</t>
  </si>
  <si>
    <t>FILMPOP</t>
  </si>
  <si>
    <t>OZEN-UMUT</t>
  </si>
  <si>
    <t>KNOWING</t>
  </si>
  <si>
    <t>READER, THE</t>
  </si>
  <si>
    <t>WEINSTEIN CO.</t>
  </si>
  <si>
    <t>SINETEL</t>
  </si>
  <si>
    <t>NU IMAGE FILMS</t>
  </si>
  <si>
    <t>APPALOOSA</t>
  </si>
  <si>
    <t>PI FILM</t>
  </si>
  <si>
    <t>GOKTEN 3 ELMA DUSTU</t>
  </si>
  <si>
    <t>SECRET OF MOONACRE, THE</t>
  </si>
  <si>
    <t>STATE OF PLAY</t>
  </si>
  <si>
    <t>DELİ DELİ OLMA</t>
  </si>
  <si>
    <t>AYDIN FILM</t>
  </si>
  <si>
    <t>PINK PANTHER 2</t>
  </si>
  <si>
    <t>OUTLANDER</t>
  </si>
  <si>
    <t>KIZ KARDESIM: MOMMO</t>
  </si>
  <si>
    <t>AT YAPIM</t>
  </si>
  <si>
    <t>PAZAR: BIR TICARET MASALI</t>
  </si>
  <si>
    <t>HE'S JUST NOT THAT INTO YOU</t>
  </si>
  <si>
    <t>FRIDAY THE 13TH</t>
  </si>
  <si>
    <t>BEVERLY HILLS CHIHUAHUA</t>
  </si>
  <si>
    <t>SUNSHINE BARRY AND THE DISCO WORMS</t>
  </si>
  <si>
    <t xml:space="preserve">SOLA MEDIA </t>
  </si>
  <si>
    <t>HOW TO LOSE FRIENDS AND ALIENATE</t>
  </si>
  <si>
    <t>24,04,09</t>
  </si>
  <si>
    <t>FIRTINA</t>
  </si>
  <si>
    <t>YAPIM 13</t>
  </si>
  <si>
    <t>OSMANLI CUMHURİYETİ</t>
  </si>
  <si>
    <t>X-MEN ORIGINS: WOLVERINE</t>
  </si>
  <si>
    <t>DEVRİM ARABALARI</t>
  </si>
  <si>
    <t>EKIP FILM</t>
  </si>
  <si>
    <t>MONSTERS vs ALIENS</t>
  </si>
  <si>
    <t>KELEBEK</t>
  </si>
  <si>
    <t xml:space="preserve">SANAI NEFISE  </t>
  </si>
  <si>
    <t>MARTYRS</t>
  </si>
  <si>
    <t xml:space="preserve">BIR FILM   </t>
  </si>
  <si>
    <t>BENİM VE ROZ'UN SONBAHARI</t>
  </si>
  <si>
    <t>GALA AJANS</t>
  </si>
  <si>
    <t>JONAS BROTHERS</t>
  </si>
  <si>
    <t>RUMBA</t>
  </si>
  <si>
    <t>BIR FILM-MARS PRODUCTION</t>
  </si>
  <si>
    <t>PANDORA'NIN KUTUSU</t>
  </si>
  <si>
    <t>USTAOGLU FILM</t>
  </si>
  <si>
    <t>SCAR</t>
  </si>
  <si>
    <t>SPOT FILM</t>
  </si>
  <si>
    <t>WATCHMEN</t>
  </si>
  <si>
    <t>OZEN-AKSOY</t>
  </si>
  <si>
    <t>OZEN-HERMES</t>
  </si>
  <si>
    <t>YAŞAM ARSIZI</t>
  </si>
  <si>
    <t xml:space="preserve">UMUT SANAT </t>
  </si>
  <si>
    <t>TIYATROFIL</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</si>
</sst>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4">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20"/>
      <color indexed="40"/>
      <name val="GoudyLight"/>
      <family val="0"/>
    </font>
    <font>
      <sz val="10"/>
      <color indexed="40"/>
      <name val="Arial"/>
      <family val="0"/>
    </font>
    <font>
      <sz val="16"/>
      <color indexed="40"/>
      <name val="GoudyLight"/>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Impact"/>
      <family val="0"/>
    </font>
    <font>
      <sz val="35"/>
      <color indexed="8"/>
      <name val="Arial"/>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hair"/>
      <top style="hair"/>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medium"/>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0" borderId="0" applyNumberFormat="0" applyFill="0" applyBorder="0" applyAlignment="0" applyProtection="0"/>
    <xf numFmtId="0" fontId="3"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32">
    <xf numFmtId="0" fontId="0" fillId="0" borderId="0" xfId="0" applyAlignment="1">
      <alignment/>
    </xf>
    <xf numFmtId="0" fontId="21" fillId="33" borderId="10" xfId="0" applyFont="1" applyFill="1" applyBorder="1" applyAlignment="1" applyProtection="1">
      <alignment horizontal="center" vertical="center"/>
      <protection/>
    </xf>
    <xf numFmtId="0" fontId="19" fillId="0" borderId="11" xfId="0" applyFont="1" applyFill="1" applyBorder="1" applyAlignment="1" applyProtection="1">
      <alignment horizontal="right" vertical="center"/>
      <protection/>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59"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right" vertical="center"/>
      <protection/>
    </xf>
    <xf numFmtId="171" fontId="4" fillId="0" borderId="10" xfId="42" applyFont="1" applyFill="1" applyBorder="1" applyAlignment="1" applyProtection="1">
      <alignment horizontal="left" vertical="center"/>
      <protection/>
    </xf>
    <xf numFmtId="190" fontId="4" fillId="0" borderId="10" xfId="0" applyNumberFormat="1" applyFont="1" applyFill="1" applyBorder="1" applyAlignment="1" applyProtection="1">
      <alignment horizontal="center" vertical="center"/>
      <protection/>
    </xf>
    <xf numFmtId="0" fontId="4" fillId="0" borderId="10" xfId="0" applyFont="1" applyFill="1" applyBorder="1" applyAlignment="1" applyProtection="1">
      <alignment vertical="center"/>
      <protection/>
    </xf>
    <xf numFmtId="0" fontId="4" fillId="0" borderId="10" xfId="0" applyNumberFormat="1" applyFont="1" applyFill="1" applyBorder="1" applyAlignment="1" applyProtection="1">
      <alignment horizontal="center" vertical="center"/>
      <protection/>
    </xf>
    <xf numFmtId="191" fontId="18"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91" fontId="17" fillId="0" borderId="10" xfId="0" applyNumberFormat="1" applyFont="1" applyFill="1" applyBorder="1" applyAlignment="1" applyProtection="1">
      <alignment horizontal="right" vertical="center"/>
      <protection/>
    </xf>
    <xf numFmtId="191" fontId="9" fillId="0" borderId="10" xfId="0" applyNumberFormat="1" applyFont="1" applyFill="1" applyBorder="1" applyAlignment="1" applyProtection="1">
      <alignment horizontal="right" vertical="center"/>
      <protection/>
    </xf>
    <xf numFmtId="193" fontId="4" fillId="0" borderId="10" xfId="0" applyNumberFormat="1"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6" fillId="0" borderId="10" xfId="0" applyFont="1" applyFill="1" applyBorder="1" applyAlignment="1" applyProtection="1">
      <alignment vertical="center"/>
      <protection locked="0"/>
    </xf>
    <xf numFmtId="0" fontId="16"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7" fillId="0" borderId="10" xfId="0"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21" fillId="0" borderId="10" xfId="0" applyFont="1" applyFill="1" applyBorder="1" applyAlignment="1" applyProtection="1">
      <alignment horizontal="center" vertical="center"/>
      <protection/>
    </xf>
    <xf numFmtId="0" fontId="20" fillId="0" borderId="10" xfId="0" applyFont="1" applyFill="1" applyBorder="1" applyAlignment="1" applyProtection="1">
      <alignment horizontal="right" vertical="center"/>
      <protection/>
    </xf>
    <xf numFmtId="0" fontId="14" fillId="0" borderId="10" xfId="0" applyFont="1" applyFill="1" applyBorder="1" applyAlignment="1" applyProtection="1">
      <alignment horizontal="left" vertical="center"/>
      <protection/>
    </xf>
    <xf numFmtId="190" fontId="14" fillId="0" borderId="10" xfId="0" applyNumberFormat="1" applyFont="1" applyFill="1" applyBorder="1" applyAlignment="1" applyProtection="1">
      <alignment horizontal="center" vertical="center"/>
      <protection/>
    </xf>
    <xf numFmtId="0" fontId="14" fillId="0" borderId="10" xfId="0" applyFont="1" applyFill="1" applyBorder="1" applyAlignment="1" applyProtection="1">
      <alignment vertical="center"/>
      <protection/>
    </xf>
    <xf numFmtId="0" fontId="14" fillId="0" borderId="10" xfId="0" applyFont="1" applyFill="1" applyBorder="1" applyAlignment="1" applyProtection="1">
      <alignment horizontal="center" vertical="center"/>
      <protection/>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193" fontId="12" fillId="0" borderId="10" xfId="0" applyNumberFormat="1" applyFont="1" applyFill="1" applyBorder="1" applyAlignment="1" applyProtection="1">
      <alignment vertical="center"/>
      <protection/>
    </xf>
    <xf numFmtId="191" fontId="12" fillId="0" borderId="10" xfId="0" applyNumberFormat="1" applyFont="1" applyFill="1" applyBorder="1" applyAlignment="1" applyProtection="1">
      <alignment horizontal="right" vertical="center"/>
      <protection/>
    </xf>
    <xf numFmtId="192" fontId="12" fillId="0" borderId="10" xfId="59"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9" fillId="0" borderId="10" xfId="0" applyFont="1" applyFill="1" applyBorder="1" applyAlignment="1" applyProtection="1">
      <alignment horizontal="right" vertical="center"/>
      <protection locked="0"/>
    </xf>
    <xf numFmtId="0" fontId="7" fillId="0" borderId="10" xfId="0" applyFont="1" applyFill="1" applyBorder="1" applyAlignment="1" applyProtection="1">
      <alignment horizontal="left" vertical="center"/>
      <protection locked="0"/>
    </xf>
    <xf numFmtId="190"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193" fontId="7" fillId="0" borderId="10" xfId="0" applyNumberFormat="1"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0" fontId="11" fillId="0" borderId="10" xfId="0" applyFont="1" applyFill="1" applyBorder="1" applyAlignment="1">
      <alignment vertical="center"/>
    </xf>
    <xf numFmtId="0" fontId="11" fillId="0" borderId="10" xfId="0" applyFont="1" applyFill="1" applyBorder="1" applyAlignment="1">
      <alignment horizontal="center" vertical="center"/>
    </xf>
    <xf numFmtId="191" fontId="7" fillId="0" borderId="10" xfId="0" applyNumberFormat="1" applyFont="1" applyFill="1" applyBorder="1" applyAlignment="1" applyProtection="1">
      <alignment horizontal="right" vertical="center"/>
      <protection locked="0"/>
    </xf>
    <xf numFmtId="0" fontId="16" fillId="0" borderId="13"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0" fontId="20" fillId="0" borderId="11" xfId="0" applyFont="1" applyFill="1" applyBorder="1" applyAlignment="1" applyProtection="1">
      <alignment horizontal="center" vertical="center"/>
      <protection/>
    </xf>
    <xf numFmtId="0" fontId="19" fillId="0" borderId="14" xfId="0" applyFont="1" applyFill="1" applyBorder="1" applyAlignment="1" applyProtection="1">
      <alignment horizontal="right" vertical="center"/>
      <protection/>
    </xf>
    <xf numFmtId="193" fontId="16" fillId="0" borderId="15" xfId="0" applyNumberFormat="1" applyFont="1" applyFill="1" applyBorder="1" applyAlignment="1" applyProtection="1">
      <alignment horizontal="center" vertical="center" wrapText="1"/>
      <protection/>
    </xf>
    <xf numFmtId="193" fontId="16" fillId="0" borderId="16" xfId="0" applyNumberFormat="1" applyFont="1" applyFill="1" applyBorder="1" applyAlignment="1" applyProtection="1">
      <alignment horizontal="center" vertical="center" wrapText="1"/>
      <protection/>
    </xf>
    <xf numFmtId="192" fontId="4" fillId="0" borderId="10" xfId="0" applyNumberFormat="1" applyFont="1" applyFill="1" applyBorder="1" applyAlignment="1" applyProtection="1">
      <alignment vertical="center"/>
      <protection locked="0"/>
    </xf>
    <xf numFmtId="192" fontId="16" fillId="0" borderId="15" xfId="0" applyNumberFormat="1" applyFont="1" applyFill="1" applyBorder="1" applyAlignment="1" applyProtection="1">
      <alignment horizontal="center" vertical="center" wrapText="1"/>
      <protection/>
    </xf>
    <xf numFmtId="192" fontId="7" fillId="0" borderId="10" xfId="0" applyNumberFormat="1" applyFont="1" applyFill="1" applyBorder="1" applyAlignment="1" applyProtection="1">
      <alignment vertical="center"/>
      <protection locked="0"/>
    </xf>
    <xf numFmtId="0" fontId="19" fillId="0" borderId="17" xfId="0" applyFont="1" applyFill="1" applyBorder="1" applyAlignment="1" applyProtection="1">
      <alignment horizontal="right" vertical="center"/>
      <protection/>
    </xf>
    <xf numFmtId="1" fontId="19" fillId="0" borderId="0" xfId="0" applyNumberFormat="1" applyFont="1" applyFill="1" applyBorder="1" applyAlignment="1" applyProtection="1">
      <alignment horizontal="right" vertical="center"/>
      <protection/>
    </xf>
    <xf numFmtId="171" fontId="4" fillId="0" borderId="0" xfId="42" applyFont="1" applyFill="1" applyBorder="1" applyAlignment="1" applyProtection="1">
      <alignment vertical="center"/>
      <protection/>
    </xf>
    <xf numFmtId="19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191" fontId="18"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91" fontId="17" fillId="0" borderId="0" xfId="0" applyNumberFormat="1" applyFont="1" applyFill="1" applyBorder="1" applyAlignment="1" applyProtection="1">
      <alignment horizontal="right" vertical="center"/>
      <protection/>
    </xf>
    <xf numFmtId="188" fontId="17"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9" fillId="0" borderId="18"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20" fillId="0" borderId="19" xfId="0" applyFont="1" applyBorder="1" applyAlignment="1" applyProtection="1">
      <alignment horizontal="center" vertical="center"/>
      <protection/>
    </xf>
    <xf numFmtId="191" fontId="16" fillId="0" borderId="20" xfId="0" applyNumberFormat="1" applyFont="1" applyBorder="1" applyAlignment="1" applyProtection="1">
      <alignment horizontal="center" wrapText="1"/>
      <protection/>
    </xf>
    <xf numFmtId="188" fontId="16" fillId="0" borderId="20" xfId="0" applyNumberFormat="1" applyFont="1" applyBorder="1" applyAlignment="1" applyProtection="1">
      <alignment horizontal="center" wrapText="1"/>
      <protection/>
    </xf>
    <xf numFmtId="191" fontId="16" fillId="0" borderId="20" xfId="0" applyNumberFormat="1" applyFont="1" applyFill="1" applyBorder="1" applyAlignment="1" applyProtection="1">
      <alignment horizontal="center" wrapText="1"/>
      <protection/>
    </xf>
    <xf numFmtId="188" fontId="16" fillId="0" borderId="20" xfId="0" applyNumberFormat="1" applyFont="1" applyFill="1" applyBorder="1" applyAlignment="1" applyProtection="1">
      <alignment horizontal="center" wrapText="1"/>
      <protection/>
    </xf>
    <xf numFmtId="193" fontId="16" fillId="0" borderId="20" xfId="0" applyNumberFormat="1" applyFont="1" applyFill="1" applyBorder="1" applyAlignment="1" applyProtection="1">
      <alignment horizontal="center" wrapText="1"/>
      <protection/>
    </xf>
    <xf numFmtId="0" fontId="16" fillId="0" borderId="20" xfId="0" applyFont="1" applyBorder="1" applyAlignment="1" applyProtection="1">
      <alignment horizontal="center" wrapText="1"/>
      <protection/>
    </xf>
    <xf numFmtId="193" fontId="16" fillId="0" borderId="21" xfId="0" applyNumberFormat="1" applyFont="1" applyFill="1" applyBorder="1" applyAlignment="1" applyProtection="1">
      <alignment horizontal="center" wrapText="1"/>
      <protection/>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9" fillId="0" borderId="22" xfId="0"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3" fontId="21" fillId="33" borderId="12" xfId="0" applyNumberFormat="1"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protection/>
    </xf>
    <xf numFmtId="185" fontId="21" fillId="33" borderId="12" xfId="0" applyNumberFormat="1" applyFont="1" applyFill="1" applyBorder="1" applyAlignment="1" applyProtection="1">
      <alignment horizontal="center" vertical="center"/>
      <protection/>
    </xf>
    <xf numFmtId="188" fontId="21" fillId="33" borderId="12" xfId="0" applyNumberFormat="1" applyFont="1" applyFill="1" applyBorder="1" applyAlignment="1" applyProtection="1">
      <alignment horizontal="center" vertical="center"/>
      <protection/>
    </xf>
    <xf numFmtId="193" fontId="21" fillId="33" borderId="12" xfId="0" applyNumberFormat="1" applyFont="1" applyFill="1" applyBorder="1" applyAlignment="1" applyProtection="1">
      <alignment horizontal="center" vertical="center"/>
      <protection/>
    </xf>
    <xf numFmtId="192" fontId="21" fillId="33" borderId="12" xfId="59" applyNumberFormat="1" applyFont="1" applyFill="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0"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3" fontId="12"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185"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right" vertical="center"/>
      <protection/>
    </xf>
    <xf numFmtId="193" fontId="12" fillId="0" borderId="0" xfId="0" applyNumberFormat="1" applyFont="1" applyFill="1" applyBorder="1" applyAlignment="1" applyProtection="1">
      <alignment vertical="center"/>
      <protection/>
    </xf>
    <xf numFmtId="185" fontId="12" fillId="0" borderId="0" xfId="0" applyNumberFormat="1" applyFont="1" applyFill="1" applyBorder="1" applyAlignment="1" applyProtection="1">
      <alignment horizontal="right" vertical="center"/>
      <protection/>
    </xf>
    <xf numFmtId="192" fontId="12" fillId="0" borderId="0" xfId="59" applyNumberFormat="1" applyFont="1" applyFill="1" applyBorder="1" applyAlignment="1" applyProtection="1">
      <alignment vertical="center"/>
      <protection/>
    </xf>
    <xf numFmtId="188" fontId="12"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0" fontId="19" fillId="0" borderId="0" xfId="0" applyFont="1" applyBorder="1" applyAlignment="1" applyProtection="1">
      <alignment horizontal="right" vertical="center"/>
      <protection locked="0"/>
    </xf>
    <xf numFmtId="0" fontId="10"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11" fillId="0" borderId="0" xfId="0" applyFont="1" applyFill="1" applyBorder="1" applyAlignment="1">
      <alignment horizontal="center" vertical="center"/>
    </xf>
    <xf numFmtId="0" fontId="7" fillId="0" borderId="0"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185" fontId="7" fillId="0" borderId="0" xfId="0" applyNumberFormat="1" applyFont="1" applyAlignment="1" applyProtection="1">
      <alignment vertical="center"/>
      <protection locked="0"/>
    </xf>
    <xf numFmtId="0" fontId="7" fillId="0" borderId="0" xfId="0" applyFont="1" applyAlignment="1" applyProtection="1">
      <alignment vertical="center"/>
      <protection locked="0"/>
    </xf>
    <xf numFmtId="0" fontId="19"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185" fontId="10" fillId="0" borderId="0" xfId="0" applyNumberFormat="1" applyFont="1" applyFill="1" applyAlignment="1" applyProtection="1">
      <alignment vertical="center"/>
      <protection locked="0"/>
    </xf>
    <xf numFmtId="0" fontId="5" fillId="0" borderId="0" xfId="0" applyFont="1" applyAlignment="1" applyProtection="1">
      <alignment vertical="center"/>
      <protection locked="0"/>
    </xf>
    <xf numFmtId="193" fontId="7" fillId="0" borderId="0" xfId="0" applyNumberFormat="1" applyFont="1" applyAlignment="1" applyProtection="1">
      <alignment vertical="center"/>
      <protection locked="0"/>
    </xf>
    <xf numFmtId="185" fontId="7" fillId="0" borderId="0" xfId="0" applyNumberFormat="1" applyFont="1" applyAlignment="1" applyProtection="1">
      <alignment horizontal="right" vertical="center"/>
      <protection locked="0"/>
    </xf>
    <xf numFmtId="188" fontId="7" fillId="0" borderId="0" xfId="0" applyNumberFormat="1" applyFont="1" applyAlignment="1" applyProtection="1">
      <alignment vertical="center"/>
      <protection locked="0"/>
    </xf>
    <xf numFmtId="191" fontId="22" fillId="33" borderId="12" xfId="0" applyNumberFormat="1" applyFont="1" applyFill="1" applyBorder="1" applyAlignment="1" applyProtection="1">
      <alignment horizontal="right" vertical="center"/>
      <protection/>
    </xf>
    <xf numFmtId="191" fontId="21" fillId="33" borderId="12"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locked="0"/>
    </xf>
    <xf numFmtId="191" fontId="4" fillId="0" borderId="10" xfId="0" applyNumberFormat="1" applyFont="1" applyFill="1" applyBorder="1" applyAlignment="1" applyProtection="1">
      <alignment horizontal="right" vertical="center"/>
      <protection locked="0"/>
    </xf>
    <xf numFmtId="196" fontId="9" fillId="0" borderId="10" xfId="0" applyNumberFormat="1" applyFont="1" applyFill="1" applyBorder="1" applyAlignment="1" applyProtection="1">
      <alignment horizontal="right" vertical="center"/>
      <protection/>
    </xf>
    <xf numFmtId="196" fontId="22" fillId="33" borderId="12" xfId="0" applyNumberFormat="1" applyFont="1" applyFill="1" applyBorder="1" applyAlignment="1" applyProtection="1">
      <alignment horizontal="right" vertical="center"/>
      <protection/>
    </xf>
    <xf numFmtId="196" fontId="12" fillId="0" borderId="10" xfId="0" applyNumberFormat="1" applyFont="1" applyFill="1" applyBorder="1" applyAlignment="1" applyProtection="1">
      <alignment horizontal="right" vertical="center"/>
      <protection/>
    </xf>
    <xf numFmtId="196" fontId="7"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xf>
    <xf numFmtId="196" fontId="17" fillId="0" borderId="10" xfId="0" applyNumberFormat="1" applyFont="1" applyFill="1" applyBorder="1" applyAlignment="1" applyProtection="1">
      <alignment horizontal="right" vertical="center"/>
      <protection/>
    </xf>
    <xf numFmtId="196" fontId="9" fillId="0" borderId="10" xfId="0" applyNumberFormat="1" applyFont="1" applyFill="1" applyBorder="1" applyAlignment="1" applyProtection="1">
      <alignment horizontal="right" vertical="center"/>
      <protection locked="0"/>
    </xf>
    <xf numFmtId="196" fontId="21" fillId="33" borderId="12"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4" fillId="0" borderId="10" xfId="0" applyNumberFormat="1" applyFont="1" applyFill="1" applyBorder="1" applyAlignment="1" applyProtection="1">
      <alignment horizontal="right" vertical="center"/>
      <protection locked="0"/>
    </xf>
    <xf numFmtId="191" fontId="16" fillId="0" borderId="15" xfId="0" applyNumberFormat="1" applyFont="1" applyFill="1" applyBorder="1" applyAlignment="1" applyProtection="1">
      <alignment horizontal="center" vertical="center" wrapText="1"/>
      <protection/>
    </xf>
    <xf numFmtId="196" fontId="16" fillId="0" borderId="15" xfId="0" applyNumberFormat="1" applyFont="1" applyFill="1" applyBorder="1" applyAlignment="1" applyProtection="1">
      <alignment horizontal="center" vertical="center" wrapText="1"/>
      <protection/>
    </xf>
    <xf numFmtId="0" fontId="23" fillId="0" borderId="10" xfId="0" applyFont="1" applyFill="1" applyBorder="1" applyAlignment="1">
      <alignment horizontal="left" vertical="top"/>
    </xf>
    <xf numFmtId="190" fontId="23" fillId="0" borderId="10" xfId="0" applyNumberFormat="1" applyFont="1" applyFill="1" applyBorder="1" applyAlignment="1">
      <alignment horizontal="center" vertical="top"/>
    </xf>
    <xf numFmtId="0" fontId="23" fillId="0" borderId="10" xfId="0" applyFont="1" applyFill="1" applyBorder="1" applyAlignment="1">
      <alignment horizontal="center" vertical="top"/>
    </xf>
    <xf numFmtId="185" fontId="23" fillId="0" borderId="10" xfId="42" applyNumberFormat="1" applyFont="1" applyFill="1" applyBorder="1" applyAlignment="1">
      <alignment horizontal="right" vertical="top"/>
    </xf>
    <xf numFmtId="188" fontId="23" fillId="0" borderId="10" xfId="42" applyNumberFormat="1" applyFont="1" applyFill="1" applyBorder="1" applyAlignment="1">
      <alignment horizontal="right" vertical="top"/>
    </xf>
    <xf numFmtId="188" fontId="23" fillId="0" borderId="10" xfId="59" applyNumberFormat="1" applyFont="1" applyFill="1" applyBorder="1" applyAlignment="1" applyProtection="1">
      <alignment horizontal="right" vertical="top"/>
      <protection/>
    </xf>
    <xf numFmtId="193" fontId="23" fillId="0" borderId="10" xfId="59" applyNumberFormat="1" applyFont="1" applyFill="1" applyBorder="1" applyAlignment="1" applyProtection="1">
      <alignment horizontal="right" vertical="top"/>
      <protection/>
    </xf>
    <xf numFmtId="192" fontId="23" fillId="0" borderId="10" xfId="59" applyNumberFormat="1" applyFont="1" applyFill="1" applyBorder="1" applyAlignment="1" applyProtection="1">
      <alignment vertical="top"/>
      <protection/>
    </xf>
    <xf numFmtId="0" fontId="23" fillId="0" borderId="23" xfId="0" applyFont="1" applyFill="1" applyBorder="1" applyAlignment="1">
      <alignment horizontal="left" vertical="top"/>
    </xf>
    <xf numFmtId="193" fontId="23" fillId="0" borderId="24" xfId="0" applyNumberFormat="1" applyFont="1" applyFill="1" applyBorder="1" applyAlignment="1">
      <alignment horizontal="right" vertical="top"/>
    </xf>
    <xf numFmtId="188" fontId="23" fillId="0" borderId="25" xfId="42" applyNumberFormat="1" applyFont="1" applyFill="1" applyBorder="1" applyAlignment="1">
      <alignment horizontal="right" vertical="top"/>
    </xf>
    <xf numFmtId="192" fontId="23" fillId="0" borderId="25" xfId="59" applyNumberFormat="1" applyFont="1" applyFill="1" applyBorder="1" applyAlignment="1" applyProtection="1">
      <alignment vertical="top"/>
      <protection/>
    </xf>
    <xf numFmtId="0" fontId="19" fillId="0" borderId="26" xfId="0" applyFont="1" applyFill="1" applyBorder="1" applyAlignment="1" applyProtection="1">
      <alignment horizontal="right" vertical="center"/>
      <protection/>
    </xf>
    <xf numFmtId="188" fontId="23" fillId="0" borderId="25" xfId="59" applyNumberFormat="1" applyFont="1" applyFill="1" applyBorder="1" applyAlignment="1" applyProtection="1">
      <alignment horizontal="right" vertical="top"/>
      <protection/>
    </xf>
    <xf numFmtId="193" fontId="23" fillId="0" borderId="25" xfId="59" applyNumberFormat="1" applyFont="1" applyFill="1" applyBorder="1" applyAlignment="1" applyProtection="1">
      <alignment horizontal="right" vertical="top"/>
      <protection/>
    </xf>
    <xf numFmtId="0" fontId="23" fillId="0" borderId="27" xfId="0" applyFont="1" applyFill="1" applyBorder="1" applyAlignment="1">
      <alignment horizontal="left" vertical="top"/>
    </xf>
    <xf numFmtId="190" fontId="23" fillId="0" borderId="25" xfId="0" applyNumberFormat="1" applyFont="1" applyFill="1" applyBorder="1" applyAlignment="1">
      <alignment horizontal="center" vertical="top"/>
    </xf>
    <xf numFmtId="0" fontId="23" fillId="0" borderId="25" xfId="0" applyFont="1" applyFill="1" applyBorder="1" applyAlignment="1">
      <alignment horizontal="left" vertical="top"/>
    </xf>
    <xf numFmtId="0" fontId="23" fillId="0" borderId="25" xfId="0" applyFont="1" applyFill="1" applyBorder="1" applyAlignment="1">
      <alignment horizontal="center" vertical="top"/>
    </xf>
    <xf numFmtId="185" fontId="23" fillId="0" borderId="25" xfId="42" applyNumberFormat="1" applyFont="1" applyFill="1" applyBorder="1" applyAlignment="1">
      <alignment horizontal="right" vertical="top"/>
    </xf>
    <xf numFmtId="193" fontId="23" fillId="0" borderId="28" xfId="0" applyNumberFormat="1" applyFont="1" applyFill="1" applyBorder="1" applyAlignment="1">
      <alignment horizontal="right" vertical="top"/>
    </xf>
    <xf numFmtId="0" fontId="23" fillId="0" borderId="29" xfId="0" applyFont="1" applyFill="1" applyBorder="1" applyAlignment="1">
      <alignment horizontal="left" vertical="top"/>
    </xf>
    <xf numFmtId="190" fontId="23" fillId="0" borderId="12" xfId="0" applyNumberFormat="1" applyFont="1" applyFill="1" applyBorder="1" applyAlignment="1">
      <alignment horizontal="center" vertical="top"/>
    </xf>
    <xf numFmtId="0" fontId="23" fillId="0" borderId="12" xfId="0" applyFont="1" applyFill="1" applyBorder="1" applyAlignment="1">
      <alignment horizontal="left" vertical="top"/>
    </xf>
    <xf numFmtId="0" fontId="23" fillId="0" borderId="12" xfId="0" applyFont="1" applyFill="1" applyBorder="1" applyAlignment="1">
      <alignment horizontal="center" vertical="top"/>
    </xf>
    <xf numFmtId="185" fontId="23" fillId="0" borderId="12" xfId="42" applyNumberFormat="1" applyFont="1" applyFill="1" applyBorder="1" applyAlignment="1">
      <alignment horizontal="right" vertical="top"/>
    </xf>
    <xf numFmtId="188" fontId="23" fillId="0" borderId="12" xfId="42" applyNumberFormat="1" applyFont="1" applyFill="1" applyBorder="1" applyAlignment="1">
      <alignment horizontal="right" vertical="top"/>
    </xf>
    <xf numFmtId="188" fontId="23" fillId="0" borderId="12" xfId="59" applyNumberFormat="1" applyFont="1" applyFill="1" applyBorder="1" applyAlignment="1" applyProtection="1">
      <alignment horizontal="right" vertical="top"/>
      <protection/>
    </xf>
    <xf numFmtId="193" fontId="23" fillId="0" borderId="12" xfId="59" applyNumberFormat="1" applyFont="1" applyFill="1" applyBorder="1" applyAlignment="1" applyProtection="1">
      <alignment horizontal="right" vertical="top"/>
      <protection/>
    </xf>
    <xf numFmtId="192" fontId="23" fillId="0" borderId="12" xfId="59" applyNumberFormat="1" applyFont="1" applyFill="1" applyBorder="1" applyAlignment="1" applyProtection="1">
      <alignment vertical="top"/>
      <protection/>
    </xf>
    <xf numFmtId="193" fontId="23" fillId="0" borderId="30" xfId="0" applyNumberFormat="1" applyFont="1" applyFill="1" applyBorder="1" applyAlignment="1">
      <alignment horizontal="right" vertical="top"/>
    </xf>
    <xf numFmtId="0" fontId="23" fillId="0" borderId="10" xfId="0" applyFont="1" applyBorder="1" applyAlignment="1">
      <alignment horizontal="left" vertical="center"/>
    </xf>
    <xf numFmtId="0" fontId="23" fillId="0" borderId="10" xfId="0" applyFont="1" applyBorder="1" applyAlignment="1">
      <alignment horizontal="center" vertical="center"/>
    </xf>
    <xf numFmtId="0" fontId="23" fillId="0" borderId="25" xfId="0" applyFont="1" applyBorder="1" applyAlignment="1">
      <alignment horizontal="left" vertical="center"/>
    </xf>
    <xf numFmtId="0" fontId="23" fillId="0" borderId="31" xfId="0" applyFont="1" applyFill="1" applyBorder="1" applyAlignment="1">
      <alignment horizontal="left" vertical="top"/>
    </xf>
    <xf numFmtId="190" fontId="23" fillId="0" borderId="32" xfId="0" applyNumberFormat="1" applyFont="1" applyFill="1" applyBorder="1" applyAlignment="1">
      <alignment horizontal="center" vertical="top"/>
    </xf>
    <xf numFmtId="0" fontId="23" fillId="0" borderId="32" xfId="0" applyFont="1" applyFill="1" applyBorder="1" applyAlignment="1">
      <alignment horizontal="left" vertical="top"/>
    </xf>
    <xf numFmtId="0" fontId="23" fillId="0" borderId="32" xfId="0" applyFont="1" applyBorder="1" applyAlignment="1">
      <alignment horizontal="left" vertical="center"/>
    </xf>
    <xf numFmtId="0" fontId="23" fillId="0" borderId="32" xfId="0" applyFont="1" applyBorder="1" applyAlignment="1">
      <alignment horizontal="center" vertical="center"/>
    </xf>
    <xf numFmtId="0" fontId="23" fillId="0" borderId="32" xfId="0" applyFont="1" applyFill="1" applyBorder="1" applyAlignment="1">
      <alignment horizontal="center" vertical="top"/>
    </xf>
    <xf numFmtId="185" fontId="23" fillId="0" borderId="32" xfId="42" applyNumberFormat="1" applyFont="1" applyFill="1" applyBorder="1" applyAlignment="1">
      <alignment horizontal="right" vertical="top"/>
    </xf>
    <xf numFmtId="188" fontId="23" fillId="0" borderId="32" xfId="42" applyNumberFormat="1" applyFont="1" applyFill="1" applyBorder="1" applyAlignment="1">
      <alignment horizontal="right" vertical="top"/>
    </xf>
    <xf numFmtId="188" fontId="23" fillId="0" borderId="32" xfId="59" applyNumberFormat="1" applyFont="1" applyFill="1" applyBorder="1" applyAlignment="1" applyProtection="1">
      <alignment horizontal="right" vertical="top"/>
      <protection/>
    </xf>
    <xf numFmtId="193" fontId="23" fillId="0" borderId="32" xfId="59" applyNumberFormat="1" applyFont="1" applyFill="1" applyBorder="1" applyAlignment="1" applyProtection="1">
      <alignment horizontal="right" vertical="top"/>
      <protection/>
    </xf>
    <xf numFmtId="192" fontId="23" fillId="0" borderId="32" xfId="59" applyNumberFormat="1" applyFont="1" applyFill="1" applyBorder="1" applyAlignment="1" applyProtection="1">
      <alignment vertical="top"/>
      <protection/>
    </xf>
    <xf numFmtId="193" fontId="23" fillId="0" borderId="33" xfId="0" applyNumberFormat="1" applyFont="1" applyFill="1" applyBorder="1" applyAlignment="1">
      <alignment horizontal="right" vertical="top"/>
    </xf>
    <xf numFmtId="0" fontId="23" fillId="0" borderId="25" xfId="0" applyFont="1" applyBorder="1" applyAlignment="1">
      <alignment horizontal="center" vertical="center"/>
    </xf>
    <xf numFmtId="0" fontId="23" fillId="0" borderId="12" xfId="0" applyFont="1" applyBorder="1" applyAlignment="1">
      <alignment horizontal="left" vertical="center"/>
    </xf>
    <xf numFmtId="0" fontId="23" fillId="0" borderId="12" xfId="0" applyFont="1" applyBorder="1" applyAlignment="1">
      <alignment horizontal="center" vertical="center"/>
    </xf>
    <xf numFmtId="193" fontId="16" fillId="0" borderId="32" xfId="0" applyNumberFormat="1" applyFont="1" applyFill="1" applyBorder="1" applyAlignment="1" applyProtection="1">
      <alignment horizontal="center" vertical="center" wrapText="1"/>
      <protection/>
    </xf>
    <xf numFmtId="193" fontId="16" fillId="0" borderId="33" xfId="0" applyNumberFormat="1" applyFont="1" applyFill="1" applyBorder="1" applyAlignment="1" applyProtection="1">
      <alignment horizontal="center" vertical="center" wrapText="1"/>
      <protection/>
    </xf>
    <xf numFmtId="171" fontId="16" fillId="0" borderId="31" xfId="42" applyFont="1" applyFill="1" applyBorder="1" applyAlignment="1" applyProtection="1">
      <alignment horizontal="center" vertical="center"/>
      <protection/>
    </xf>
    <xf numFmtId="171" fontId="16" fillId="0" borderId="34" xfId="42" applyFont="1" applyFill="1" applyBorder="1" applyAlignment="1" applyProtection="1">
      <alignment horizontal="center" vertical="center"/>
      <protection/>
    </xf>
    <xf numFmtId="190" fontId="16" fillId="0" borderId="32" xfId="0" applyNumberFormat="1" applyFont="1" applyFill="1" applyBorder="1" applyAlignment="1" applyProtection="1">
      <alignment horizontal="center" vertical="center" wrapText="1"/>
      <protection/>
    </xf>
    <xf numFmtId="190" fontId="16" fillId="0" borderId="15" xfId="0" applyNumberFormat="1" applyFont="1" applyFill="1" applyBorder="1" applyAlignment="1" applyProtection="1">
      <alignment horizontal="center" vertical="center" wrapText="1"/>
      <protection/>
    </xf>
    <xf numFmtId="0" fontId="16" fillId="0" borderId="32"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protection/>
    </xf>
    <xf numFmtId="0" fontId="16" fillId="0" borderId="15" xfId="0" applyFont="1" applyFill="1" applyBorder="1" applyAlignment="1" applyProtection="1">
      <alignment horizontal="center" vertical="center" wrapText="1"/>
      <protection/>
    </xf>
    <xf numFmtId="185" fontId="16" fillId="0" borderId="32" xfId="0"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locked="0"/>
    </xf>
    <xf numFmtId="0" fontId="11" fillId="0" borderId="10" xfId="0" applyFont="1" applyFill="1" applyBorder="1" applyAlignment="1">
      <alignment horizontal="left" vertical="center"/>
    </xf>
    <xf numFmtId="0" fontId="22" fillId="33" borderId="22" xfId="0" applyFont="1" applyFill="1" applyBorder="1" applyAlignment="1">
      <alignment horizontal="center" vertical="center"/>
    </xf>
    <xf numFmtId="0" fontId="22" fillId="33" borderId="35" xfId="0" applyFont="1" applyFill="1" applyBorder="1" applyAlignment="1">
      <alignment horizontal="center" vertical="center"/>
    </xf>
    <xf numFmtId="0" fontId="22" fillId="33" borderId="36" xfId="0" applyFont="1" applyFill="1" applyBorder="1" applyAlignment="1">
      <alignment horizontal="center" vertical="center"/>
    </xf>
    <xf numFmtId="0" fontId="15"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5" fillId="0" borderId="10" xfId="0" applyFont="1" applyFill="1" applyBorder="1" applyAlignment="1">
      <alignment horizontal="right" vertical="center" wrapText="1"/>
    </xf>
    <xf numFmtId="193" fontId="8" fillId="0" borderId="10" xfId="0" applyNumberFormat="1" applyFont="1" applyFill="1" applyBorder="1" applyAlignment="1" applyProtection="1">
      <alignment horizontal="right" vertical="center" wrapText="1"/>
      <protection locked="0"/>
    </xf>
    <xf numFmtId="0" fontId="24" fillId="33" borderId="10" xfId="0" applyFont="1" applyFill="1" applyBorder="1" applyAlignment="1" applyProtection="1">
      <alignment horizontal="center" vertical="center"/>
      <protection/>
    </xf>
    <xf numFmtId="0" fontId="25" fillId="33" borderId="15" xfId="0" applyFont="1" applyFill="1" applyBorder="1" applyAlignment="1">
      <alignment/>
    </xf>
    <xf numFmtId="0" fontId="21" fillId="33" borderId="12" xfId="0" applyFont="1" applyFill="1" applyBorder="1" applyAlignment="1">
      <alignment horizontal="center" vertical="center"/>
    </xf>
    <xf numFmtId="0" fontId="21" fillId="33" borderId="12" xfId="0" applyFont="1" applyFill="1" applyBorder="1" applyAlignment="1">
      <alignment horizontal="right" vertical="center"/>
    </xf>
    <xf numFmtId="0" fontId="11" fillId="0" borderId="0" xfId="0" applyFont="1" applyFill="1" applyBorder="1" applyAlignment="1" applyProtection="1">
      <alignment horizontal="left" vertical="center"/>
      <protection locked="0"/>
    </xf>
    <xf numFmtId="0" fontId="11" fillId="0" borderId="0" xfId="0" applyFont="1" applyFill="1" applyBorder="1" applyAlignment="1">
      <alignment horizontal="left" vertical="center"/>
    </xf>
    <xf numFmtId="193" fontId="8" fillId="0" borderId="0" xfId="0" applyNumberFormat="1" applyFont="1" applyBorder="1" applyAlignment="1" applyProtection="1">
      <alignment horizontal="right" vertical="center" wrapText="1"/>
      <protection locked="0"/>
    </xf>
    <xf numFmtId="185" fontId="16" fillId="0" borderId="37" xfId="0" applyNumberFormat="1" applyFont="1" applyFill="1" applyBorder="1" applyAlignment="1" applyProtection="1">
      <alignment horizontal="center" vertical="center" wrapText="1"/>
      <protection/>
    </xf>
    <xf numFmtId="193" fontId="16" fillId="0" borderId="37" xfId="0" applyNumberFormat="1" applyFont="1" applyFill="1" applyBorder="1" applyAlignment="1" applyProtection="1">
      <alignment horizontal="center" vertical="center" wrapText="1"/>
      <protection/>
    </xf>
    <xf numFmtId="193" fontId="16" fillId="0" borderId="38"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5" fillId="0" borderId="0" xfId="0" applyFont="1" applyAlignment="1">
      <alignment horizontal="right" vertical="center" wrapText="1"/>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6" fillId="0" borderId="39" xfId="42" applyFont="1" applyFill="1" applyBorder="1" applyAlignment="1" applyProtection="1">
      <alignment horizontal="center" vertical="center"/>
      <protection/>
    </xf>
    <xf numFmtId="171" fontId="16" fillId="0" borderId="40" xfId="42" applyFont="1" applyFill="1" applyBorder="1" applyAlignment="1" applyProtection="1">
      <alignment horizontal="center" vertical="center"/>
      <protection/>
    </xf>
    <xf numFmtId="190" fontId="16" fillId="0" borderId="37" xfId="0" applyNumberFormat="1" applyFont="1" applyFill="1" applyBorder="1" applyAlignment="1" applyProtection="1">
      <alignment horizontal="center" vertical="center" wrapText="1"/>
      <protection/>
    </xf>
    <xf numFmtId="190" fontId="16" fillId="0" borderId="20" xfId="0" applyNumberFormat="1"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vertical="center"/>
      <protection/>
    </xf>
    <xf numFmtId="0" fontId="16" fillId="0" borderId="20" xfId="0"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73545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4382750" y="0"/>
          <a:ext cx="292417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733550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4249400" y="419100"/>
          <a:ext cx="2914650"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18
</a:t>
          </a:r>
          <a:r>
            <a:rPr lang="en-US" cap="none" sz="2000" b="0" i="0" u="none" baseline="0">
              <a:solidFill>
                <a:srgbClr val="000000"/>
              </a:solidFill>
              <a:latin typeface="Impact"/>
              <a:ea typeface="Impact"/>
              <a:cs typeface="Impact"/>
            </a:rPr>
            <a:t>01 - 03 MAY'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16342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258050" y="0"/>
          <a:ext cx="272415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3"/>
        <xdr:cNvSpPr txBox="1">
          <a:spLocks noChangeArrowheads="1"/>
        </xdr:cNvSpPr>
      </xdr:nvSpPr>
      <xdr:spPr>
        <a:xfrm>
          <a:off x="0" y="0"/>
          <a:ext cx="9505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712470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9496425"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7467600" y="409575"/>
          <a:ext cx="188595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7"/>
        <xdr:cNvSpPr txBox="1">
          <a:spLocks noChangeArrowheads="1"/>
        </xdr:cNvSpPr>
      </xdr:nvSpPr>
      <xdr:spPr>
        <a:xfrm>
          <a:off x="0" y="0"/>
          <a:ext cx="95059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57150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712470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9496425"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20</xdr:col>
      <xdr:colOff>390525</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515225" y="581025"/>
          <a:ext cx="1876425"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18
</a:t>
          </a:r>
          <a:r>
            <a:rPr lang="en-US" cap="none" sz="1200" b="0" i="0" u="none" baseline="0">
              <a:solidFill>
                <a:srgbClr val="000000"/>
              </a:solidFill>
              <a:latin typeface="Impact"/>
              <a:ea typeface="Impact"/>
              <a:cs typeface="Impact"/>
            </a:rPr>
            <a:t>01 - 03 MAY'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88"/>
  <sheetViews>
    <sheetView tabSelected="1" zoomScale="66" zoomScaleNormal="66" zoomScalePageLayoutView="0" workbookViewId="0" topLeftCell="A1">
      <selection activeCell="P8" sqref="P8"/>
    </sheetView>
  </sheetViews>
  <sheetFormatPr defaultColWidth="39.8515625" defaultRowHeight="12.75"/>
  <cols>
    <col min="1" max="1" width="2.8515625" style="35" bestFit="1" customWidth="1"/>
    <col min="2" max="2" width="35.00390625" style="36" customWidth="1"/>
    <col min="3" max="3" width="9.7109375" style="37" customWidth="1"/>
    <col min="4" max="4" width="11.8515625" style="21" customWidth="1"/>
    <col min="5" max="5" width="14.421875" style="21" customWidth="1"/>
    <col min="6" max="6" width="6.8515625" style="38" customWidth="1"/>
    <col min="7" max="8" width="8.421875" style="38" customWidth="1"/>
    <col min="9" max="9" width="12.28125" style="43" bestFit="1" customWidth="1"/>
    <col min="10" max="10" width="8.140625" style="133" bestFit="1" customWidth="1"/>
    <col min="11" max="11" width="12.8515625" style="43" bestFit="1" customWidth="1"/>
    <col min="12" max="12" width="8.57421875" style="133" bestFit="1" customWidth="1"/>
    <col min="13" max="13" width="12.8515625" style="43" bestFit="1" customWidth="1"/>
    <col min="14" max="14" width="8.57421875" style="133" bestFit="1" customWidth="1"/>
    <col min="15" max="15" width="12.8515625" style="128" bestFit="1" customWidth="1"/>
    <col min="16" max="16" width="8.57421875" style="138" bestFit="1" customWidth="1"/>
    <col min="17" max="17" width="9.7109375" style="133" customWidth="1"/>
    <col min="18" max="18" width="7.7109375" style="39" bestFit="1" customWidth="1"/>
    <col min="19" max="19" width="14.00390625" style="43" bestFit="1" customWidth="1"/>
    <col min="20" max="20" width="10.28125" style="53" bestFit="1" customWidth="1"/>
    <col min="21" max="21" width="16.57421875" style="43" bestFit="1" customWidth="1"/>
    <col min="22" max="22" width="12.00390625" style="133" bestFit="1" customWidth="1"/>
    <col min="23" max="23" width="7.7109375" style="39" bestFit="1" customWidth="1"/>
    <col min="24" max="24" width="39.8515625" style="22" customWidth="1"/>
    <col min="25" max="27" width="39.8515625" style="21" customWidth="1"/>
    <col min="28" max="28" width="2.00390625" style="21" bestFit="1" customWidth="1"/>
    <col min="29" max="16384" width="39.8515625" style="21" customWidth="1"/>
  </cols>
  <sheetData>
    <row r="1" spans="1:23" s="17" customFormat="1" ht="99" customHeight="1">
      <c r="A1" s="7"/>
      <c r="B1" s="8"/>
      <c r="C1" s="9"/>
      <c r="D1" s="10"/>
      <c r="E1" s="10"/>
      <c r="F1" s="11"/>
      <c r="G1" s="11"/>
      <c r="H1" s="11"/>
      <c r="I1" s="12"/>
      <c r="J1" s="130"/>
      <c r="K1" s="13"/>
      <c r="L1" s="134"/>
      <c r="M1" s="14"/>
      <c r="N1" s="135"/>
      <c r="O1" s="15"/>
      <c r="P1" s="136"/>
      <c r="Q1" s="139"/>
      <c r="R1" s="16"/>
      <c r="S1" s="129"/>
      <c r="T1" s="51"/>
      <c r="U1" s="129"/>
      <c r="V1" s="139"/>
      <c r="W1" s="16"/>
    </row>
    <row r="2" spans="1:23" s="18" customFormat="1" ht="27.75" thickBot="1">
      <c r="A2" s="210" t="s">
        <v>13</v>
      </c>
      <c r="B2" s="211"/>
      <c r="C2" s="211"/>
      <c r="D2" s="211"/>
      <c r="E2" s="211"/>
      <c r="F2" s="211"/>
      <c r="G2" s="211"/>
      <c r="H2" s="211"/>
      <c r="I2" s="211"/>
      <c r="J2" s="211"/>
      <c r="K2" s="211"/>
      <c r="L2" s="211"/>
      <c r="M2" s="211"/>
      <c r="N2" s="211"/>
      <c r="O2" s="211"/>
      <c r="P2" s="211"/>
      <c r="Q2" s="211"/>
      <c r="R2" s="211"/>
      <c r="S2" s="211"/>
      <c r="T2" s="211"/>
      <c r="U2" s="211"/>
      <c r="V2" s="211"/>
      <c r="W2" s="211"/>
    </row>
    <row r="3" spans="1:24" s="19" customFormat="1" ht="20.25" customHeight="1">
      <c r="A3" s="46"/>
      <c r="B3" s="193" t="s">
        <v>14</v>
      </c>
      <c r="C3" s="195" t="s">
        <v>20</v>
      </c>
      <c r="D3" s="197" t="s">
        <v>4</v>
      </c>
      <c r="E3" s="197" t="s">
        <v>1</v>
      </c>
      <c r="F3" s="197" t="s">
        <v>21</v>
      </c>
      <c r="G3" s="197" t="s">
        <v>22</v>
      </c>
      <c r="H3" s="197" t="s">
        <v>23</v>
      </c>
      <c r="I3" s="200" t="s">
        <v>5</v>
      </c>
      <c r="J3" s="200"/>
      <c r="K3" s="200" t="s">
        <v>6</v>
      </c>
      <c r="L3" s="200"/>
      <c r="M3" s="200" t="s">
        <v>7</v>
      </c>
      <c r="N3" s="200"/>
      <c r="O3" s="191" t="s">
        <v>24</v>
      </c>
      <c r="P3" s="191"/>
      <c r="Q3" s="191"/>
      <c r="R3" s="191"/>
      <c r="S3" s="200" t="s">
        <v>3</v>
      </c>
      <c r="T3" s="200"/>
      <c r="U3" s="191" t="s">
        <v>15</v>
      </c>
      <c r="V3" s="191"/>
      <c r="W3" s="192"/>
      <c r="X3" s="44"/>
    </row>
    <row r="4" spans="1:24" s="19" customFormat="1" ht="29.25" thickBot="1">
      <c r="A4" s="47"/>
      <c r="B4" s="194"/>
      <c r="C4" s="196"/>
      <c r="D4" s="198"/>
      <c r="E4" s="198"/>
      <c r="F4" s="199"/>
      <c r="G4" s="199"/>
      <c r="H4" s="199"/>
      <c r="I4" s="140" t="s">
        <v>10</v>
      </c>
      <c r="J4" s="141" t="s">
        <v>9</v>
      </c>
      <c r="K4" s="140" t="s">
        <v>10</v>
      </c>
      <c r="L4" s="141" t="s">
        <v>9</v>
      </c>
      <c r="M4" s="140" t="s">
        <v>10</v>
      </c>
      <c r="N4" s="141" t="s">
        <v>9</v>
      </c>
      <c r="O4" s="140" t="s">
        <v>10</v>
      </c>
      <c r="P4" s="141" t="s">
        <v>9</v>
      </c>
      <c r="Q4" s="141" t="s">
        <v>16</v>
      </c>
      <c r="R4" s="49" t="s">
        <v>17</v>
      </c>
      <c r="S4" s="140" t="s">
        <v>10</v>
      </c>
      <c r="T4" s="52" t="s">
        <v>8</v>
      </c>
      <c r="U4" s="140" t="s">
        <v>10</v>
      </c>
      <c r="V4" s="141" t="s">
        <v>9</v>
      </c>
      <c r="W4" s="50" t="s">
        <v>17</v>
      </c>
      <c r="X4" s="44"/>
    </row>
    <row r="5" spans="1:24" s="19" customFormat="1" ht="15" customHeight="1">
      <c r="A5" s="2">
        <v>1</v>
      </c>
      <c r="B5" s="176" t="s">
        <v>116</v>
      </c>
      <c r="C5" s="177">
        <v>39934</v>
      </c>
      <c r="D5" s="178" t="s">
        <v>27</v>
      </c>
      <c r="E5" s="179" t="s">
        <v>28</v>
      </c>
      <c r="F5" s="180">
        <v>120</v>
      </c>
      <c r="G5" s="181">
        <v>120</v>
      </c>
      <c r="H5" s="181">
        <v>1</v>
      </c>
      <c r="I5" s="182">
        <v>235489</v>
      </c>
      <c r="J5" s="183">
        <v>22326</v>
      </c>
      <c r="K5" s="182">
        <v>202604.25</v>
      </c>
      <c r="L5" s="183">
        <v>19062</v>
      </c>
      <c r="M5" s="182">
        <v>130173</v>
      </c>
      <c r="N5" s="183">
        <v>12530</v>
      </c>
      <c r="O5" s="182">
        <f>I5+K5+M5</f>
        <v>568266.25</v>
      </c>
      <c r="P5" s="183">
        <f>J5+L5+N5</f>
        <v>53918</v>
      </c>
      <c r="Q5" s="184">
        <f>IF(O5&lt;&gt;0,P5/G5,"")</f>
        <v>449.31666666666666</v>
      </c>
      <c r="R5" s="185">
        <f>IF(O5&lt;&gt;0,O5/P5,"")</f>
        <v>10.539453429281501</v>
      </c>
      <c r="S5" s="182"/>
      <c r="T5" s="186"/>
      <c r="U5" s="182">
        <v>568266.25</v>
      </c>
      <c r="V5" s="183">
        <v>53918</v>
      </c>
      <c r="W5" s="187">
        <f>U5/V5</f>
        <v>10.539453429281501</v>
      </c>
      <c r="X5" s="44"/>
    </row>
    <row r="6" spans="1:24" s="19" customFormat="1" ht="15" customHeight="1">
      <c r="A6" s="2">
        <v>2</v>
      </c>
      <c r="B6" s="150" t="s">
        <v>106</v>
      </c>
      <c r="C6" s="143">
        <v>39927</v>
      </c>
      <c r="D6" s="142" t="s">
        <v>26</v>
      </c>
      <c r="E6" s="173" t="s">
        <v>19</v>
      </c>
      <c r="F6" s="174">
        <v>65</v>
      </c>
      <c r="G6" s="144">
        <v>65</v>
      </c>
      <c r="H6" s="144">
        <v>2</v>
      </c>
      <c r="I6" s="145">
        <v>116906</v>
      </c>
      <c r="J6" s="146">
        <v>10472</v>
      </c>
      <c r="K6" s="145">
        <v>128388</v>
      </c>
      <c r="L6" s="146">
        <v>11326</v>
      </c>
      <c r="M6" s="145">
        <v>76015</v>
      </c>
      <c r="N6" s="146">
        <v>7108</v>
      </c>
      <c r="O6" s="145">
        <f aca="true" t="shared" si="0" ref="O6:P8">+I6+K6+M6</f>
        <v>321309</v>
      </c>
      <c r="P6" s="146">
        <f t="shared" si="0"/>
        <v>28906</v>
      </c>
      <c r="Q6" s="147">
        <f>IF(O6&lt;&gt;0,P6/G6,"")</f>
        <v>444.7076923076923</v>
      </c>
      <c r="R6" s="148">
        <f>IF(O6&lt;&gt;0,O6/P6,"")</f>
        <v>11.11565072995226</v>
      </c>
      <c r="S6" s="145">
        <v>343530</v>
      </c>
      <c r="T6" s="149">
        <f>IF(S6&lt;&gt;0,-(S6-O6)/S6,"")</f>
        <v>-0.06468430704741944</v>
      </c>
      <c r="U6" s="145">
        <v>957914</v>
      </c>
      <c r="V6" s="146">
        <v>92829</v>
      </c>
      <c r="W6" s="151">
        <f>U6/V6</f>
        <v>10.319124411552425</v>
      </c>
      <c r="X6" s="44"/>
    </row>
    <row r="7" spans="1:24" s="20" customFormat="1" ht="15" customHeight="1" thickBot="1">
      <c r="A7" s="154">
        <v>3</v>
      </c>
      <c r="B7" s="157" t="s">
        <v>89</v>
      </c>
      <c r="C7" s="158">
        <v>39913</v>
      </c>
      <c r="D7" s="159" t="s">
        <v>26</v>
      </c>
      <c r="E7" s="175" t="s">
        <v>19</v>
      </c>
      <c r="F7" s="188">
        <v>102</v>
      </c>
      <c r="G7" s="160">
        <v>97</v>
      </c>
      <c r="H7" s="160">
        <v>4</v>
      </c>
      <c r="I7" s="161">
        <v>66435</v>
      </c>
      <c r="J7" s="152">
        <v>7086</v>
      </c>
      <c r="K7" s="161">
        <v>74125</v>
      </c>
      <c r="L7" s="152">
        <v>7610</v>
      </c>
      <c r="M7" s="161">
        <v>48561</v>
      </c>
      <c r="N7" s="152">
        <v>5214</v>
      </c>
      <c r="O7" s="161">
        <f t="shared" si="0"/>
        <v>189121</v>
      </c>
      <c r="P7" s="152">
        <f t="shared" si="0"/>
        <v>19910</v>
      </c>
      <c r="Q7" s="155">
        <f>IF(O7&lt;&gt;0,P7/G7,"")</f>
        <v>205.2577319587629</v>
      </c>
      <c r="R7" s="156">
        <f>IF(O7&lt;&gt;0,O7/P7,"")</f>
        <v>9.498794575590155</v>
      </c>
      <c r="S7" s="161">
        <v>280893</v>
      </c>
      <c r="T7" s="153">
        <f>IF(S7&lt;&gt;0,-(S7-O7)/S7,"")</f>
        <v>-0.32671515488104014</v>
      </c>
      <c r="U7" s="161">
        <v>2501966</v>
      </c>
      <c r="V7" s="152">
        <v>282804</v>
      </c>
      <c r="W7" s="162">
        <f>U7/V7</f>
        <v>8.846996506414337</v>
      </c>
      <c r="X7" s="45"/>
    </row>
    <row r="8" spans="1:24" s="20" customFormat="1" ht="15" customHeight="1">
      <c r="A8" s="54">
        <v>4</v>
      </c>
      <c r="B8" s="163" t="s">
        <v>117</v>
      </c>
      <c r="C8" s="164">
        <v>39745</v>
      </c>
      <c r="D8" s="165" t="s">
        <v>29</v>
      </c>
      <c r="E8" s="189" t="s">
        <v>118</v>
      </c>
      <c r="F8" s="190">
        <v>72</v>
      </c>
      <c r="G8" s="166">
        <v>69</v>
      </c>
      <c r="H8" s="166">
        <v>28</v>
      </c>
      <c r="I8" s="167">
        <v>39798</v>
      </c>
      <c r="J8" s="168">
        <v>3713</v>
      </c>
      <c r="K8" s="167">
        <v>51855</v>
      </c>
      <c r="L8" s="168">
        <v>4744</v>
      </c>
      <c r="M8" s="167">
        <v>40667</v>
      </c>
      <c r="N8" s="168">
        <v>3968</v>
      </c>
      <c r="O8" s="167">
        <f t="shared" si="0"/>
        <v>132320</v>
      </c>
      <c r="P8" s="168">
        <f t="shared" si="0"/>
        <v>12425</v>
      </c>
      <c r="Q8" s="169">
        <f aca="true" t="shared" si="1" ref="Q8:Q13">+P8/G8</f>
        <v>180.07246376811594</v>
      </c>
      <c r="R8" s="170">
        <f aca="true" t="shared" si="2" ref="R8:R13">+O8/P8</f>
        <v>10.649496981891348</v>
      </c>
      <c r="S8" s="167">
        <v>65</v>
      </c>
      <c r="T8" s="171"/>
      <c r="U8" s="167">
        <v>1421472</v>
      </c>
      <c r="V8" s="168">
        <v>158478</v>
      </c>
      <c r="W8" s="172">
        <f aca="true" t="shared" si="3" ref="W8:W13">+U8/V8</f>
        <v>8.96952258357627</v>
      </c>
      <c r="X8" s="45"/>
    </row>
    <row r="9" spans="1:24" s="20" customFormat="1" ht="15" customHeight="1">
      <c r="A9" s="54">
        <v>5</v>
      </c>
      <c r="B9" s="150" t="s">
        <v>107</v>
      </c>
      <c r="C9" s="143">
        <v>39927</v>
      </c>
      <c r="D9" s="142" t="s">
        <v>2</v>
      </c>
      <c r="E9" s="173" t="s">
        <v>11</v>
      </c>
      <c r="F9" s="174">
        <v>80</v>
      </c>
      <c r="G9" s="144">
        <v>80</v>
      </c>
      <c r="H9" s="144">
        <v>2</v>
      </c>
      <c r="I9" s="145">
        <v>37976</v>
      </c>
      <c r="J9" s="146">
        <v>4118</v>
      </c>
      <c r="K9" s="145">
        <v>41827</v>
      </c>
      <c r="L9" s="146">
        <v>4404</v>
      </c>
      <c r="M9" s="145">
        <v>35398</v>
      </c>
      <c r="N9" s="146">
        <v>3720</v>
      </c>
      <c r="O9" s="145">
        <f aca="true" t="shared" si="4" ref="O9:P11">+M9+K9+I9</f>
        <v>115201</v>
      </c>
      <c r="P9" s="146">
        <f t="shared" si="4"/>
        <v>12242</v>
      </c>
      <c r="Q9" s="147">
        <f t="shared" si="1"/>
        <v>153.025</v>
      </c>
      <c r="R9" s="148">
        <f t="shared" si="2"/>
        <v>9.410308773076295</v>
      </c>
      <c r="S9" s="145">
        <v>158963</v>
      </c>
      <c r="T9" s="149">
        <f>-(S9-O9)/S9</f>
        <v>-0.27529676717223506</v>
      </c>
      <c r="U9" s="145">
        <v>447362</v>
      </c>
      <c r="V9" s="146">
        <v>51508</v>
      </c>
      <c r="W9" s="151">
        <f t="shared" si="3"/>
        <v>8.685291605187544</v>
      </c>
      <c r="X9" s="45"/>
    </row>
    <row r="10" spans="1:24" s="20" customFormat="1" ht="15" customHeight="1">
      <c r="A10" s="54">
        <v>6</v>
      </c>
      <c r="B10" s="150" t="s">
        <v>119</v>
      </c>
      <c r="C10" s="143">
        <v>39913</v>
      </c>
      <c r="D10" s="142" t="s">
        <v>2</v>
      </c>
      <c r="E10" s="173" t="s">
        <v>11</v>
      </c>
      <c r="F10" s="174">
        <v>95</v>
      </c>
      <c r="G10" s="144">
        <v>101</v>
      </c>
      <c r="H10" s="144">
        <v>4</v>
      </c>
      <c r="I10" s="145">
        <v>39471</v>
      </c>
      <c r="J10" s="146">
        <v>3901</v>
      </c>
      <c r="K10" s="145">
        <v>36556</v>
      </c>
      <c r="L10" s="146">
        <v>3515</v>
      </c>
      <c r="M10" s="145">
        <v>27736</v>
      </c>
      <c r="N10" s="146">
        <v>2700</v>
      </c>
      <c r="O10" s="145">
        <f t="shared" si="4"/>
        <v>103763</v>
      </c>
      <c r="P10" s="146">
        <f t="shared" si="4"/>
        <v>10116</v>
      </c>
      <c r="Q10" s="147">
        <f t="shared" si="1"/>
        <v>100.15841584158416</v>
      </c>
      <c r="R10" s="148">
        <f t="shared" si="2"/>
        <v>10.25731514432582</v>
      </c>
      <c r="S10" s="145">
        <v>212099</v>
      </c>
      <c r="T10" s="149">
        <f>-(S10-O10)/S10</f>
        <v>-0.5107803431416461</v>
      </c>
      <c r="U10" s="145">
        <v>1331583</v>
      </c>
      <c r="V10" s="146">
        <v>132106</v>
      </c>
      <c r="W10" s="151">
        <f t="shared" si="3"/>
        <v>10.079655731003891</v>
      </c>
      <c r="X10" s="45"/>
    </row>
    <row r="11" spans="1:24" s="20" customFormat="1" ht="15" customHeight="1">
      <c r="A11" s="54">
        <v>7</v>
      </c>
      <c r="B11" s="150" t="s">
        <v>98</v>
      </c>
      <c r="C11" s="143">
        <v>39920</v>
      </c>
      <c r="D11" s="142" t="s">
        <v>2</v>
      </c>
      <c r="E11" s="173" t="s">
        <v>34</v>
      </c>
      <c r="F11" s="174">
        <v>65</v>
      </c>
      <c r="G11" s="144">
        <v>64</v>
      </c>
      <c r="H11" s="144">
        <v>3</v>
      </c>
      <c r="I11" s="145">
        <v>30083</v>
      </c>
      <c r="J11" s="146">
        <v>2596</v>
      </c>
      <c r="K11" s="145">
        <v>37175</v>
      </c>
      <c r="L11" s="146">
        <v>3155</v>
      </c>
      <c r="M11" s="145">
        <v>18551</v>
      </c>
      <c r="N11" s="146">
        <v>1643</v>
      </c>
      <c r="O11" s="145">
        <f t="shared" si="4"/>
        <v>85809</v>
      </c>
      <c r="P11" s="146">
        <f t="shared" si="4"/>
        <v>7394</v>
      </c>
      <c r="Q11" s="147">
        <f t="shared" si="1"/>
        <v>115.53125</v>
      </c>
      <c r="R11" s="148">
        <f t="shared" si="2"/>
        <v>11.605220449012712</v>
      </c>
      <c r="S11" s="145">
        <v>118324</v>
      </c>
      <c r="T11" s="149">
        <f>-(S11-O11)/S11</f>
        <v>-0.27479632196342246</v>
      </c>
      <c r="U11" s="145">
        <v>623342</v>
      </c>
      <c r="V11" s="146">
        <v>59929</v>
      </c>
      <c r="W11" s="151">
        <f t="shared" si="3"/>
        <v>10.401341587545263</v>
      </c>
      <c r="X11" s="45"/>
    </row>
    <row r="12" spans="1:24" s="20" customFormat="1" ht="15" customHeight="1">
      <c r="A12" s="54">
        <v>8</v>
      </c>
      <c r="B12" s="150" t="s">
        <v>99</v>
      </c>
      <c r="C12" s="143">
        <v>39920</v>
      </c>
      <c r="D12" s="142" t="s">
        <v>29</v>
      </c>
      <c r="E12" s="173" t="s">
        <v>100</v>
      </c>
      <c r="F12" s="174">
        <v>132</v>
      </c>
      <c r="G12" s="144">
        <v>113</v>
      </c>
      <c r="H12" s="144">
        <v>3</v>
      </c>
      <c r="I12" s="145">
        <v>26645</v>
      </c>
      <c r="J12" s="146">
        <v>3279</v>
      </c>
      <c r="K12" s="145">
        <v>30503</v>
      </c>
      <c r="L12" s="146">
        <v>3574</v>
      </c>
      <c r="M12" s="145">
        <v>23605</v>
      </c>
      <c r="N12" s="146">
        <v>2763</v>
      </c>
      <c r="O12" s="145">
        <f>+I12+K12+M12</f>
        <v>80753</v>
      </c>
      <c r="P12" s="146">
        <f>+J12+L12+N12</f>
        <v>9616</v>
      </c>
      <c r="Q12" s="147">
        <f t="shared" si="1"/>
        <v>85.09734513274336</v>
      </c>
      <c r="R12" s="148">
        <f t="shared" si="2"/>
        <v>8.397774542429284</v>
      </c>
      <c r="S12" s="145">
        <v>139246</v>
      </c>
      <c r="T12" s="149">
        <f>(+S12-O12)/S12</f>
        <v>0.42006951725722824</v>
      </c>
      <c r="U12" s="145">
        <v>772096</v>
      </c>
      <c r="V12" s="146">
        <v>93894</v>
      </c>
      <c r="W12" s="151">
        <f t="shared" si="3"/>
        <v>8.223060046435341</v>
      </c>
      <c r="X12" s="45"/>
    </row>
    <row r="13" spans="1:24" s="20" customFormat="1" ht="15" customHeight="1">
      <c r="A13" s="54">
        <v>9</v>
      </c>
      <c r="B13" s="150" t="s">
        <v>108</v>
      </c>
      <c r="C13" s="143">
        <v>39927</v>
      </c>
      <c r="D13" s="142" t="s">
        <v>2</v>
      </c>
      <c r="E13" s="173" t="s">
        <v>31</v>
      </c>
      <c r="F13" s="174">
        <v>48</v>
      </c>
      <c r="G13" s="144">
        <v>46</v>
      </c>
      <c r="H13" s="144">
        <v>2</v>
      </c>
      <c r="I13" s="145">
        <v>26372</v>
      </c>
      <c r="J13" s="146">
        <v>2499</v>
      </c>
      <c r="K13" s="145">
        <v>34137</v>
      </c>
      <c r="L13" s="146">
        <v>3110</v>
      </c>
      <c r="M13" s="145">
        <v>19994</v>
      </c>
      <c r="N13" s="146">
        <v>1862</v>
      </c>
      <c r="O13" s="145">
        <f>+M13+K13+I13</f>
        <v>80503</v>
      </c>
      <c r="P13" s="146">
        <f>+N13+L13+J13</f>
        <v>7471</v>
      </c>
      <c r="Q13" s="147">
        <f t="shared" si="1"/>
        <v>162.41304347826087</v>
      </c>
      <c r="R13" s="148">
        <f t="shared" si="2"/>
        <v>10.775398206398073</v>
      </c>
      <c r="S13" s="145">
        <v>66934</v>
      </c>
      <c r="T13" s="149">
        <f>-(S13-O13)/S13</f>
        <v>0.20272208444139003</v>
      </c>
      <c r="U13" s="145">
        <v>167683</v>
      </c>
      <c r="V13" s="146">
        <v>16084</v>
      </c>
      <c r="W13" s="151">
        <f t="shared" si="3"/>
        <v>10.425453867197215</v>
      </c>
      <c r="X13" s="45"/>
    </row>
    <row r="14" spans="1:24" s="20" customFormat="1" ht="15" customHeight="1">
      <c r="A14" s="54">
        <v>10</v>
      </c>
      <c r="B14" s="150" t="s">
        <v>120</v>
      </c>
      <c r="C14" s="143">
        <v>39934</v>
      </c>
      <c r="D14" s="142" t="s">
        <v>38</v>
      </c>
      <c r="E14" s="173" t="s">
        <v>121</v>
      </c>
      <c r="F14" s="174">
        <v>125</v>
      </c>
      <c r="G14" s="144">
        <v>125</v>
      </c>
      <c r="H14" s="144">
        <v>1</v>
      </c>
      <c r="I14" s="145">
        <v>23162.25</v>
      </c>
      <c r="J14" s="146">
        <v>2942</v>
      </c>
      <c r="K14" s="145">
        <v>26188.25</v>
      </c>
      <c r="L14" s="146">
        <v>3159</v>
      </c>
      <c r="M14" s="145">
        <v>20437.75</v>
      </c>
      <c r="N14" s="146">
        <v>2562</v>
      </c>
      <c r="O14" s="145">
        <f>SUM(I14+K14+M14)</f>
        <v>69788.25</v>
      </c>
      <c r="P14" s="146">
        <f>SUM(J14+L14+N14)</f>
        <v>8663</v>
      </c>
      <c r="Q14" s="147">
        <f>IF(O14&lt;&gt;0,P14/G14,"")</f>
        <v>69.304</v>
      </c>
      <c r="R14" s="148">
        <f>IF(O14&lt;&gt;0,O14/P14,"")</f>
        <v>8.055898649428604</v>
      </c>
      <c r="S14" s="145"/>
      <c r="T14" s="149"/>
      <c r="U14" s="145">
        <v>69788.25</v>
      </c>
      <c r="V14" s="146">
        <v>8663</v>
      </c>
      <c r="W14" s="151">
        <f>U14/V14</f>
        <v>8.055898649428604</v>
      </c>
      <c r="X14" s="45"/>
    </row>
    <row r="15" spans="1:24" s="20" customFormat="1" ht="15" customHeight="1">
      <c r="A15" s="54">
        <v>11</v>
      </c>
      <c r="B15" s="150" t="s">
        <v>79</v>
      </c>
      <c r="C15" s="143">
        <v>39906</v>
      </c>
      <c r="D15" s="142" t="s">
        <v>2</v>
      </c>
      <c r="E15" s="173" t="s">
        <v>34</v>
      </c>
      <c r="F15" s="174">
        <v>96</v>
      </c>
      <c r="G15" s="144">
        <v>91</v>
      </c>
      <c r="H15" s="144">
        <v>5</v>
      </c>
      <c r="I15" s="145">
        <v>24297</v>
      </c>
      <c r="J15" s="146">
        <v>4153</v>
      </c>
      <c r="K15" s="145">
        <v>21109</v>
      </c>
      <c r="L15" s="146">
        <v>3507</v>
      </c>
      <c r="M15" s="145">
        <v>19009</v>
      </c>
      <c r="N15" s="146">
        <v>3145</v>
      </c>
      <c r="O15" s="145">
        <f>+M15+K15+I15</f>
        <v>64415</v>
      </c>
      <c r="P15" s="146">
        <f>+N15+L15+J15</f>
        <v>10805</v>
      </c>
      <c r="Q15" s="147">
        <f>+P15/G15</f>
        <v>118.73626373626374</v>
      </c>
      <c r="R15" s="148">
        <f>+O15/P15</f>
        <v>5.961591855622397</v>
      </c>
      <c r="S15" s="145">
        <v>107301</v>
      </c>
      <c r="T15" s="149">
        <f>-(S15-O15)/S15</f>
        <v>-0.39967940652929607</v>
      </c>
      <c r="U15" s="145">
        <v>3042168</v>
      </c>
      <c r="V15" s="146">
        <v>356228</v>
      </c>
      <c r="W15" s="151">
        <f>+U15/V15</f>
        <v>8.539946326509988</v>
      </c>
      <c r="X15" s="45"/>
    </row>
    <row r="16" spans="1:24" s="20" customFormat="1" ht="15" customHeight="1">
      <c r="A16" s="54">
        <v>12</v>
      </c>
      <c r="B16" s="150" t="s">
        <v>55</v>
      </c>
      <c r="C16" s="143">
        <v>39884</v>
      </c>
      <c r="D16" s="142" t="s">
        <v>29</v>
      </c>
      <c r="E16" s="173" t="s">
        <v>56</v>
      </c>
      <c r="F16" s="174">
        <v>355</v>
      </c>
      <c r="G16" s="144">
        <v>102</v>
      </c>
      <c r="H16" s="144">
        <v>8</v>
      </c>
      <c r="I16" s="145">
        <v>16224</v>
      </c>
      <c r="J16" s="146">
        <v>2219</v>
      </c>
      <c r="K16" s="145">
        <v>19098</v>
      </c>
      <c r="L16" s="146">
        <v>2473</v>
      </c>
      <c r="M16" s="145">
        <v>18272</v>
      </c>
      <c r="N16" s="146">
        <v>2371</v>
      </c>
      <c r="O16" s="145">
        <f>+I16+K16+M16</f>
        <v>53594</v>
      </c>
      <c r="P16" s="146">
        <f>+J16+L16+N16</f>
        <v>7063</v>
      </c>
      <c r="Q16" s="147">
        <f>+P16/G16</f>
        <v>69.24509803921569</v>
      </c>
      <c r="R16" s="148">
        <f>+O16/P16</f>
        <v>7.587993770352542</v>
      </c>
      <c r="S16" s="145">
        <v>104524</v>
      </c>
      <c r="T16" s="149">
        <f>(+S16-O16)/S16</f>
        <v>0.4872565152500861</v>
      </c>
      <c r="U16" s="145">
        <v>18957586</v>
      </c>
      <c r="V16" s="146">
        <v>2477709</v>
      </c>
      <c r="W16" s="151">
        <f>+U16/V16</f>
        <v>7.651256059529186</v>
      </c>
      <c r="X16" s="45"/>
    </row>
    <row r="17" spans="1:24" s="20" customFormat="1" ht="15" customHeight="1">
      <c r="A17" s="54">
        <v>13</v>
      </c>
      <c r="B17" s="150" t="s">
        <v>101</v>
      </c>
      <c r="C17" s="143">
        <v>39920</v>
      </c>
      <c r="D17" s="142" t="s">
        <v>26</v>
      </c>
      <c r="E17" s="173" t="s">
        <v>58</v>
      </c>
      <c r="F17" s="174">
        <v>67</v>
      </c>
      <c r="G17" s="144">
        <v>50</v>
      </c>
      <c r="H17" s="144">
        <v>3</v>
      </c>
      <c r="I17" s="145">
        <v>14192</v>
      </c>
      <c r="J17" s="146">
        <v>1486</v>
      </c>
      <c r="K17" s="145">
        <v>13586</v>
      </c>
      <c r="L17" s="146">
        <v>1361</v>
      </c>
      <c r="M17" s="145">
        <v>10791</v>
      </c>
      <c r="N17" s="146">
        <v>1124</v>
      </c>
      <c r="O17" s="145">
        <f>+I17+K17+M17</f>
        <v>38569</v>
      </c>
      <c r="P17" s="146">
        <f>+J17+L17+N17</f>
        <v>3971</v>
      </c>
      <c r="Q17" s="147">
        <f aca="true" t="shared" si="5" ref="Q17:Q25">IF(O17&lt;&gt;0,P17/G17,"")</f>
        <v>79.42</v>
      </c>
      <c r="R17" s="148">
        <f aca="true" t="shared" si="6" ref="R17:R25">IF(O17&lt;&gt;0,O17/P17,"")</f>
        <v>9.712666834550491</v>
      </c>
      <c r="S17" s="145">
        <v>98825</v>
      </c>
      <c r="T17" s="149">
        <f>IF(S17&lt;&gt;0,-(S17-O17)/S17,"")</f>
        <v>-0.6097242600556539</v>
      </c>
      <c r="U17" s="145">
        <v>451666</v>
      </c>
      <c r="V17" s="146">
        <v>45786</v>
      </c>
      <c r="W17" s="151">
        <f aca="true" t="shared" si="7" ref="W17:W25">U17/V17</f>
        <v>9.864718472895644</v>
      </c>
      <c r="X17" s="45"/>
    </row>
    <row r="18" spans="1:24" s="20" customFormat="1" ht="15" customHeight="1">
      <c r="A18" s="54">
        <v>14</v>
      </c>
      <c r="B18" s="150" t="s">
        <v>97</v>
      </c>
      <c r="C18" s="143">
        <v>39920</v>
      </c>
      <c r="D18" s="142" t="s">
        <v>27</v>
      </c>
      <c r="E18" s="173" t="s">
        <v>19</v>
      </c>
      <c r="F18" s="174">
        <v>133</v>
      </c>
      <c r="G18" s="144">
        <v>104</v>
      </c>
      <c r="H18" s="144">
        <v>3</v>
      </c>
      <c r="I18" s="145">
        <v>13147</v>
      </c>
      <c r="J18" s="146">
        <v>1785</v>
      </c>
      <c r="K18" s="145">
        <v>12686.5</v>
      </c>
      <c r="L18" s="146">
        <v>1704</v>
      </c>
      <c r="M18" s="145">
        <v>10253</v>
      </c>
      <c r="N18" s="146">
        <v>1389</v>
      </c>
      <c r="O18" s="145">
        <f aca="true" t="shared" si="8" ref="O18:P21">I18+K18+M18</f>
        <v>36086.5</v>
      </c>
      <c r="P18" s="146">
        <f t="shared" si="8"/>
        <v>4878</v>
      </c>
      <c r="Q18" s="147">
        <f t="shared" si="5"/>
        <v>46.90384615384615</v>
      </c>
      <c r="R18" s="148">
        <f t="shared" si="6"/>
        <v>7.397806478064781</v>
      </c>
      <c r="S18" s="145">
        <v>127973.75</v>
      </c>
      <c r="T18" s="149">
        <f>-(S18-O18)/S18</f>
        <v>-0.7180163900799968</v>
      </c>
      <c r="U18" s="145">
        <v>1009806</v>
      </c>
      <c r="V18" s="146">
        <v>124829</v>
      </c>
      <c r="W18" s="151">
        <f t="shared" si="7"/>
        <v>8.0895144557755</v>
      </c>
      <c r="X18" s="45"/>
    </row>
    <row r="19" spans="1:24" s="20" customFormat="1" ht="15" customHeight="1">
      <c r="A19" s="54">
        <v>15</v>
      </c>
      <c r="B19" s="150" t="s">
        <v>109</v>
      </c>
      <c r="C19" s="143">
        <v>39926</v>
      </c>
      <c r="D19" s="142" t="s">
        <v>27</v>
      </c>
      <c r="E19" s="173" t="s">
        <v>110</v>
      </c>
      <c r="F19" s="174">
        <v>40</v>
      </c>
      <c r="G19" s="144">
        <v>39</v>
      </c>
      <c r="H19" s="144">
        <v>2</v>
      </c>
      <c r="I19" s="145">
        <v>9600.5</v>
      </c>
      <c r="J19" s="146">
        <v>1040</v>
      </c>
      <c r="K19" s="145">
        <v>11699.5</v>
      </c>
      <c r="L19" s="146">
        <v>1195</v>
      </c>
      <c r="M19" s="145">
        <v>8061</v>
      </c>
      <c r="N19" s="146">
        <v>819</v>
      </c>
      <c r="O19" s="145">
        <f t="shared" si="8"/>
        <v>29361</v>
      </c>
      <c r="P19" s="146">
        <f t="shared" si="8"/>
        <v>3054</v>
      </c>
      <c r="Q19" s="147">
        <f t="shared" si="5"/>
        <v>78.3076923076923</v>
      </c>
      <c r="R19" s="148">
        <f t="shared" si="6"/>
        <v>9.613948919449902</v>
      </c>
      <c r="S19" s="145">
        <v>40762.5</v>
      </c>
      <c r="T19" s="149">
        <f>-(S19-O19)/S19</f>
        <v>-0.279705611775529</v>
      </c>
      <c r="U19" s="145">
        <v>118284</v>
      </c>
      <c r="V19" s="146">
        <v>12796</v>
      </c>
      <c r="W19" s="151">
        <f t="shared" si="7"/>
        <v>9.243826195686152</v>
      </c>
      <c r="X19" s="45"/>
    </row>
    <row r="20" spans="1:24" s="20" customFormat="1" ht="15" customHeight="1">
      <c r="A20" s="54">
        <v>16</v>
      </c>
      <c r="B20" s="150" t="s">
        <v>90</v>
      </c>
      <c r="C20" s="143">
        <v>39913</v>
      </c>
      <c r="D20" s="142" t="s">
        <v>27</v>
      </c>
      <c r="E20" s="173" t="s">
        <v>91</v>
      </c>
      <c r="F20" s="174">
        <v>32</v>
      </c>
      <c r="G20" s="144">
        <v>30</v>
      </c>
      <c r="H20" s="144">
        <v>4</v>
      </c>
      <c r="I20" s="145">
        <v>5824</v>
      </c>
      <c r="J20" s="146">
        <v>783</v>
      </c>
      <c r="K20" s="145">
        <v>7990</v>
      </c>
      <c r="L20" s="146">
        <v>1050</v>
      </c>
      <c r="M20" s="145">
        <v>5917</v>
      </c>
      <c r="N20" s="146">
        <v>794</v>
      </c>
      <c r="O20" s="145">
        <f t="shared" si="8"/>
        <v>19731</v>
      </c>
      <c r="P20" s="146">
        <f t="shared" si="8"/>
        <v>2627</v>
      </c>
      <c r="Q20" s="147">
        <f t="shared" si="5"/>
        <v>87.56666666666666</v>
      </c>
      <c r="R20" s="148">
        <f t="shared" si="6"/>
        <v>7.51084887704606</v>
      </c>
      <c r="S20" s="145">
        <v>26371</v>
      </c>
      <c r="T20" s="149">
        <f>-(S20-O20)/S20</f>
        <v>-0.25179174092753404</v>
      </c>
      <c r="U20" s="145">
        <v>432712.5</v>
      </c>
      <c r="V20" s="146">
        <v>41513</v>
      </c>
      <c r="W20" s="151">
        <f t="shared" si="7"/>
        <v>10.423542022980753</v>
      </c>
      <c r="X20" s="45"/>
    </row>
    <row r="21" spans="1:24" s="20" customFormat="1" ht="15" customHeight="1">
      <c r="A21" s="54">
        <v>17</v>
      </c>
      <c r="B21" s="150" t="s">
        <v>122</v>
      </c>
      <c r="C21" s="143">
        <v>39934</v>
      </c>
      <c r="D21" s="142" t="s">
        <v>27</v>
      </c>
      <c r="E21" s="173" t="s">
        <v>123</v>
      </c>
      <c r="F21" s="174">
        <v>10</v>
      </c>
      <c r="G21" s="144">
        <v>10</v>
      </c>
      <c r="H21" s="144">
        <v>1</v>
      </c>
      <c r="I21" s="145">
        <v>5261</v>
      </c>
      <c r="J21" s="146">
        <v>441</v>
      </c>
      <c r="K21" s="145">
        <v>8192.75</v>
      </c>
      <c r="L21" s="146">
        <v>683</v>
      </c>
      <c r="M21" s="145">
        <v>6140.75</v>
      </c>
      <c r="N21" s="146">
        <v>508</v>
      </c>
      <c r="O21" s="145">
        <f t="shared" si="8"/>
        <v>19594.5</v>
      </c>
      <c r="P21" s="146">
        <f t="shared" si="8"/>
        <v>1632</v>
      </c>
      <c r="Q21" s="147">
        <f t="shared" si="5"/>
        <v>163.2</v>
      </c>
      <c r="R21" s="148">
        <f t="shared" si="6"/>
        <v>12.006433823529411</v>
      </c>
      <c r="S21" s="145"/>
      <c r="T21" s="149"/>
      <c r="U21" s="145">
        <v>19595.5</v>
      </c>
      <c r="V21" s="146">
        <v>1632</v>
      </c>
      <c r="W21" s="151">
        <f t="shared" si="7"/>
        <v>12.007046568627452</v>
      </c>
      <c r="X21" s="45"/>
    </row>
    <row r="22" spans="1:24" s="20" customFormat="1" ht="15" customHeight="1">
      <c r="A22" s="54">
        <v>18</v>
      </c>
      <c r="B22" s="150" t="s">
        <v>124</v>
      </c>
      <c r="C22" s="143">
        <v>39934</v>
      </c>
      <c r="D22" s="142" t="s">
        <v>38</v>
      </c>
      <c r="E22" s="173" t="s">
        <v>125</v>
      </c>
      <c r="F22" s="174">
        <v>31</v>
      </c>
      <c r="G22" s="144">
        <v>31</v>
      </c>
      <c r="H22" s="144">
        <v>1</v>
      </c>
      <c r="I22" s="145">
        <v>5762</v>
      </c>
      <c r="J22" s="146">
        <v>855</v>
      </c>
      <c r="K22" s="145">
        <v>5770.5</v>
      </c>
      <c r="L22" s="146">
        <v>802</v>
      </c>
      <c r="M22" s="145">
        <v>5824</v>
      </c>
      <c r="N22" s="146">
        <v>804</v>
      </c>
      <c r="O22" s="145">
        <f>SUM(I22+K22+M22)</f>
        <v>17356.5</v>
      </c>
      <c r="P22" s="146">
        <f>SUM(J22+L22+N22)</f>
        <v>2461</v>
      </c>
      <c r="Q22" s="147">
        <f t="shared" si="5"/>
        <v>79.38709677419355</v>
      </c>
      <c r="R22" s="148">
        <f t="shared" si="6"/>
        <v>7.052620885818773</v>
      </c>
      <c r="S22" s="145"/>
      <c r="T22" s="149"/>
      <c r="U22" s="145">
        <v>17356.5</v>
      </c>
      <c r="V22" s="146">
        <v>2461</v>
      </c>
      <c r="W22" s="151">
        <f t="shared" si="7"/>
        <v>7.052620885818773</v>
      </c>
      <c r="X22" s="45"/>
    </row>
    <row r="23" spans="1:24" s="20" customFormat="1" ht="15" customHeight="1">
      <c r="A23" s="54">
        <v>19</v>
      </c>
      <c r="B23" s="150" t="s">
        <v>103</v>
      </c>
      <c r="C23" s="143">
        <v>39920</v>
      </c>
      <c r="D23" s="142" t="s">
        <v>27</v>
      </c>
      <c r="E23" s="173" t="s">
        <v>104</v>
      </c>
      <c r="F23" s="174">
        <v>43</v>
      </c>
      <c r="G23" s="144">
        <v>44</v>
      </c>
      <c r="H23" s="144">
        <v>3</v>
      </c>
      <c r="I23" s="145">
        <v>4697</v>
      </c>
      <c r="J23" s="146">
        <v>654</v>
      </c>
      <c r="K23" s="145">
        <v>6712</v>
      </c>
      <c r="L23" s="146">
        <v>911</v>
      </c>
      <c r="M23" s="145">
        <v>4792.5</v>
      </c>
      <c r="N23" s="146">
        <v>626</v>
      </c>
      <c r="O23" s="145">
        <f aca="true" t="shared" si="9" ref="O23:P25">I23+K23+M23</f>
        <v>16201.5</v>
      </c>
      <c r="P23" s="146">
        <f t="shared" si="9"/>
        <v>2191</v>
      </c>
      <c r="Q23" s="147">
        <f t="shared" si="5"/>
        <v>49.79545454545455</v>
      </c>
      <c r="R23" s="148">
        <f t="shared" si="6"/>
        <v>7.394568690095847</v>
      </c>
      <c r="S23" s="145">
        <v>26921</v>
      </c>
      <c r="T23" s="149">
        <f>-(S23-O23)/S23</f>
        <v>-0.3981835741614353</v>
      </c>
      <c r="U23" s="145">
        <v>143612</v>
      </c>
      <c r="V23" s="146">
        <v>19113</v>
      </c>
      <c r="W23" s="151">
        <f t="shared" si="7"/>
        <v>7.513838748495788</v>
      </c>
      <c r="X23" s="45"/>
    </row>
    <row r="24" spans="1:24" s="20" customFormat="1" ht="15" customHeight="1">
      <c r="A24" s="54">
        <v>20</v>
      </c>
      <c r="B24" s="150" t="s">
        <v>111</v>
      </c>
      <c r="C24" s="143" t="s">
        <v>112</v>
      </c>
      <c r="D24" s="142" t="s">
        <v>38</v>
      </c>
      <c r="E24" s="173" t="s">
        <v>88</v>
      </c>
      <c r="F24" s="174">
        <v>25</v>
      </c>
      <c r="G24" s="144">
        <v>25</v>
      </c>
      <c r="H24" s="144">
        <v>2</v>
      </c>
      <c r="I24" s="145">
        <v>4455.5</v>
      </c>
      <c r="J24" s="146">
        <v>436</v>
      </c>
      <c r="K24" s="145">
        <v>6616</v>
      </c>
      <c r="L24" s="146">
        <v>607</v>
      </c>
      <c r="M24" s="145">
        <v>4921</v>
      </c>
      <c r="N24" s="146">
        <v>456</v>
      </c>
      <c r="O24" s="145">
        <f t="shared" si="9"/>
        <v>15992.5</v>
      </c>
      <c r="P24" s="146">
        <f t="shared" si="9"/>
        <v>1499</v>
      </c>
      <c r="Q24" s="147">
        <f t="shared" si="5"/>
        <v>59.96</v>
      </c>
      <c r="R24" s="148">
        <f t="shared" si="6"/>
        <v>10.668779186124082</v>
      </c>
      <c r="S24" s="145">
        <v>23676.25</v>
      </c>
      <c r="T24" s="149">
        <f>-(S24-O24)/S24</f>
        <v>-0.3245340795100575</v>
      </c>
      <c r="U24" s="145">
        <v>72547.75</v>
      </c>
      <c r="V24" s="146">
        <v>7042</v>
      </c>
      <c r="W24" s="151">
        <f t="shared" si="7"/>
        <v>10.302151377449588</v>
      </c>
      <c r="X24" s="45"/>
    </row>
    <row r="25" spans="1:24" s="20" customFormat="1" ht="15" customHeight="1">
      <c r="A25" s="54">
        <v>21</v>
      </c>
      <c r="B25" s="150" t="s">
        <v>102</v>
      </c>
      <c r="C25" s="143">
        <v>39913</v>
      </c>
      <c r="D25" s="142" t="s">
        <v>38</v>
      </c>
      <c r="E25" s="173" t="s">
        <v>88</v>
      </c>
      <c r="F25" s="174">
        <v>58</v>
      </c>
      <c r="G25" s="144">
        <v>48</v>
      </c>
      <c r="H25" s="144">
        <v>4</v>
      </c>
      <c r="I25" s="145">
        <v>5510</v>
      </c>
      <c r="J25" s="146">
        <v>1002</v>
      </c>
      <c r="K25" s="145">
        <v>4900</v>
      </c>
      <c r="L25" s="146">
        <v>806</v>
      </c>
      <c r="M25" s="145">
        <v>4063.5</v>
      </c>
      <c r="N25" s="146">
        <v>657</v>
      </c>
      <c r="O25" s="145">
        <f t="shared" si="9"/>
        <v>14473.5</v>
      </c>
      <c r="P25" s="146">
        <f t="shared" si="9"/>
        <v>2465</v>
      </c>
      <c r="Q25" s="147">
        <f t="shared" si="5"/>
        <v>51.354166666666664</v>
      </c>
      <c r="R25" s="148">
        <f t="shared" si="6"/>
        <v>5.871602434077079</v>
      </c>
      <c r="S25" s="145">
        <v>14960</v>
      </c>
      <c r="T25" s="149">
        <f>-(S25-O25)/S25</f>
        <v>-0.032520053475935826</v>
      </c>
      <c r="U25" s="145">
        <v>192864.75</v>
      </c>
      <c r="V25" s="146">
        <v>23120</v>
      </c>
      <c r="W25" s="151">
        <f t="shared" si="7"/>
        <v>8.341900951557093</v>
      </c>
      <c r="X25" s="45"/>
    </row>
    <row r="26" spans="1:24" s="20" customFormat="1" ht="15" customHeight="1">
      <c r="A26" s="54">
        <v>22</v>
      </c>
      <c r="B26" s="150" t="s">
        <v>126</v>
      </c>
      <c r="C26" s="143">
        <v>39934</v>
      </c>
      <c r="D26" s="142" t="s">
        <v>2</v>
      </c>
      <c r="E26" s="173" t="s">
        <v>31</v>
      </c>
      <c r="F26" s="174">
        <v>9</v>
      </c>
      <c r="G26" s="144">
        <v>13</v>
      </c>
      <c r="H26" s="144">
        <v>1</v>
      </c>
      <c r="I26" s="145">
        <v>4696</v>
      </c>
      <c r="J26" s="146">
        <v>125</v>
      </c>
      <c r="K26" s="145">
        <v>2792</v>
      </c>
      <c r="L26" s="146">
        <v>199</v>
      </c>
      <c r="M26" s="145">
        <v>1958</v>
      </c>
      <c r="N26" s="146">
        <v>139</v>
      </c>
      <c r="O26" s="145">
        <f>+M26+K26+I26</f>
        <v>9446</v>
      </c>
      <c r="P26" s="146">
        <f>+N26+L26+J26</f>
        <v>463</v>
      </c>
      <c r="Q26" s="147">
        <f>+P26/G26</f>
        <v>35.61538461538461</v>
      </c>
      <c r="R26" s="148">
        <f>+O26/P26</f>
        <v>20.401727861771057</v>
      </c>
      <c r="S26" s="145"/>
      <c r="T26" s="149"/>
      <c r="U26" s="145">
        <v>9446</v>
      </c>
      <c r="V26" s="146">
        <v>463</v>
      </c>
      <c r="W26" s="151">
        <f>+U26/V26</f>
        <v>20.401727861771057</v>
      </c>
      <c r="X26" s="45"/>
    </row>
    <row r="27" spans="1:24" s="20" customFormat="1" ht="15" customHeight="1">
      <c r="A27" s="54">
        <v>23</v>
      </c>
      <c r="B27" s="150" t="s">
        <v>86</v>
      </c>
      <c r="C27" s="143">
        <v>39906</v>
      </c>
      <c r="D27" s="142" t="s">
        <v>27</v>
      </c>
      <c r="E27" s="173" t="s">
        <v>87</v>
      </c>
      <c r="F27" s="174">
        <v>20</v>
      </c>
      <c r="G27" s="144">
        <v>20</v>
      </c>
      <c r="H27" s="144">
        <v>5</v>
      </c>
      <c r="I27" s="145">
        <v>2766</v>
      </c>
      <c r="J27" s="146">
        <v>507</v>
      </c>
      <c r="K27" s="145">
        <v>2837.5</v>
      </c>
      <c r="L27" s="146">
        <v>498</v>
      </c>
      <c r="M27" s="145">
        <v>2951.5</v>
      </c>
      <c r="N27" s="146">
        <v>495</v>
      </c>
      <c r="O27" s="145">
        <f aca="true" t="shared" si="10" ref="O27:P29">I27+K27+M27</f>
        <v>8555</v>
      </c>
      <c r="P27" s="146">
        <f t="shared" si="10"/>
        <v>1500</v>
      </c>
      <c r="Q27" s="147">
        <f aca="true" t="shared" si="11" ref="Q27:Q42">IF(O27&lt;&gt;0,P27/G27,"")</f>
        <v>75</v>
      </c>
      <c r="R27" s="148">
        <f aca="true" t="shared" si="12" ref="R27:R42">IF(O27&lt;&gt;0,O27/P27,"")</f>
        <v>5.703333333333333</v>
      </c>
      <c r="S27" s="145">
        <v>8419</v>
      </c>
      <c r="T27" s="149">
        <f>-(S27-O27)/S27</f>
        <v>0.016153937522271053</v>
      </c>
      <c r="U27" s="145">
        <v>105698.5</v>
      </c>
      <c r="V27" s="146">
        <v>14004</v>
      </c>
      <c r="W27" s="151">
        <f aca="true" t="shared" si="13" ref="W27:W42">U27/V27</f>
        <v>7.547736361039703</v>
      </c>
      <c r="X27" s="45"/>
    </row>
    <row r="28" spans="1:24" s="20" customFormat="1" ht="15" customHeight="1">
      <c r="A28" s="54">
        <v>24</v>
      </c>
      <c r="B28" s="150" t="s">
        <v>73</v>
      </c>
      <c r="C28" s="143">
        <v>39899</v>
      </c>
      <c r="D28" s="142" t="s">
        <v>27</v>
      </c>
      <c r="E28" s="173" t="s">
        <v>74</v>
      </c>
      <c r="F28" s="174">
        <v>20</v>
      </c>
      <c r="G28" s="144">
        <v>12</v>
      </c>
      <c r="H28" s="144">
        <v>6</v>
      </c>
      <c r="I28" s="145">
        <v>2512</v>
      </c>
      <c r="J28" s="146">
        <v>334</v>
      </c>
      <c r="K28" s="145">
        <v>3260.5</v>
      </c>
      <c r="L28" s="146">
        <v>395</v>
      </c>
      <c r="M28" s="145">
        <v>1755</v>
      </c>
      <c r="N28" s="146">
        <v>207</v>
      </c>
      <c r="O28" s="145">
        <f t="shared" si="10"/>
        <v>7527.5</v>
      </c>
      <c r="P28" s="146">
        <f t="shared" si="10"/>
        <v>936</v>
      </c>
      <c r="Q28" s="147">
        <f t="shared" si="11"/>
        <v>78</v>
      </c>
      <c r="R28" s="148">
        <f t="shared" si="12"/>
        <v>8.042200854700855</v>
      </c>
      <c r="S28" s="145">
        <v>1092</v>
      </c>
      <c r="T28" s="149">
        <f>-(S28-O28)/S28</f>
        <v>5.893315018315018</v>
      </c>
      <c r="U28" s="145">
        <v>132134.5</v>
      </c>
      <c r="V28" s="146">
        <v>14424</v>
      </c>
      <c r="W28" s="151">
        <f t="shared" si="13"/>
        <v>9.160739046034386</v>
      </c>
      <c r="X28" s="45"/>
    </row>
    <row r="29" spans="1:24" s="20" customFormat="1" ht="15" customHeight="1">
      <c r="A29" s="54">
        <v>25</v>
      </c>
      <c r="B29" s="150" t="s">
        <v>80</v>
      </c>
      <c r="C29" s="143">
        <v>39906</v>
      </c>
      <c r="D29" s="142" t="s">
        <v>27</v>
      </c>
      <c r="E29" s="173" t="s">
        <v>28</v>
      </c>
      <c r="F29" s="174">
        <v>73</v>
      </c>
      <c r="G29" s="144">
        <v>16</v>
      </c>
      <c r="H29" s="144">
        <v>5</v>
      </c>
      <c r="I29" s="145">
        <v>1957.5</v>
      </c>
      <c r="J29" s="146">
        <v>307</v>
      </c>
      <c r="K29" s="145">
        <v>2818.5</v>
      </c>
      <c r="L29" s="146">
        <v>525</v>
      </c>
      <c r="M29" s="145">
        <v>2303.5</v>
      </c>
      <c r="N29" s="146">
        <v>397</v>
      </c>
      <c r="O29" s="145">
        <f t="shared" si="10"/>
        <v>7079.5</v>
      </c>
      <c r="P29" s="146">
        <f t="shared" si="10"/>
        <v>1229</v>
      </c>
      <c r="Q29" s="147">
        <f t="shared" si="11"/>
        <v>76.8125</v>
      </c>
      <c r="R29" s="148">
        <f t="shared" si="12"/>
        <v>5.760374288039056</v>
      </c>
      <c r="S29" s="145">
        <v>10482</v>
      </c>
      <c r="T29" s="149">
        <f>-(S29-O29)/S29</f>
        <v>-0.3246040831902309</v>
      </c>
      <c r="U29" s="145">
        <v>486652.25</v>
      </c>
      <c r="V29" s="146">
        <v>51097</v>
      </c>
      <c r="W29" s="151">
        <f t="shared" si="13"/>
        <v>9.524086541284223</v>
      </c>
      <c r="X29" s="45"/>
    </row>
    <row r="30" spans="1:24" s="20" customFormat="1" ht="15" customHeight="1">
      <c r="A30" s="54">
        <v>26</v>
      </c>
      <c r="B30" s="150" t="s">
        <v>61</v>
      </c>
      <c r="C30" s="143">
        <v>39871</v>
      </c>
      <c r="D30" s="142" t="s">
        <v>62</v>
      </c>
      <c r="E30" s="173" t="s">
        <v>63</v>
      </c>
      <c r="F30" s="174">
        <v>57</v>
      </c>
      <c r="G30" s="144">
        <v>22</v>
      </c>
      <c r="H30" s="144">
        <v>10</v>
      </c>
      <c r="I30" s="145">
        <v>2427</v>
      </c>
      <c r="J30" s="146">
        <v>470</v>
      </c>
      <c r="K30" s="145">
        <v>2312</v>
      </c>
      <c r="L30" s="146">
        <v>440</v>
      </c>
      <c r="M30" s="145">
        <v>2104</v>
      </c>
      <c r="N30" s="146">
        <v>377</v>
      </c>
      <c r="O30" s="145">
        <v>6843</v>
      </c>
      <c r="P30" s="146">
        <v>1287</v>
      </c>
      <c r="Q30" s="147">
        <f t="shared" si="11"/>
        <v>58.5</v>
      </c>
      <c r="R30" s="148">
        <f t="shared" si="12"/>
        <v>5.317016317016317</v>
      </c>
      <c r="S30" s="145">
        <v>14144</v>
      </c>
      <c r="T30" s="149">
        <v>-0.5161906108597285</v>
      </c>
      <c r="U30" s="145">
        <v>3075525</v>
      </c>
      <c r="V30" s="146">
        <v>333840</v>
      </c>
      <c r="W30" s="151">
        <f t="shared" si="13"/>
        <v>9.212571890726096</v>
      </c>
      <c r="X30" s="45"/>
    </row>
    <row r="31" spans="1:24" s="20" customFormat="1" ht="15" customHeight="1">
      <c r="A31" s="54">
        <v>27</v>
      </c>
      <c r="B31" s="150" t="s">
        <v>82</v>
      </c>
      <c r="C31" s="143">
        <v>39906</v>
      </c>
      <c r="D31" s="142" t="s">
        <v>26</v>
      </c>
      <c r="E31" s="173" t="s">
        <v>83</v>
      </c>
      <c r="F31" s="174">
        <v>25</v>
      </c>
      <c r="G31" s="144">
        <v>17</v>
      </c>
      <c r="H31" s="144">
        <v>5</v>
      </c>
      <c r="I31" s="145">
        <v>1930</v>
      </c>
      <c r="J31" s="146">
        <v>327</v>
      </c>
      <c r="K31" s="145">
        <v>2676</v>
      </c>
      <c r="L31" s="146">
        <v>405</v>
      </c>
      <c r="M31" s="145">
        <v>1988</v>
      </c>
      <c r="N31" s="146">
        <v>318</v>
      </c>
      <c r="O31" s="145">
        <f>+I31+K31+M31</f>
        <v>6594</v>
      </c>
      <c r="P31" s="146">
        <f>+J31+L31+N31</f>
        <v>1050</v>
      </c>
      <c r="Q31" s="147">
        <f t="shared" si="11"/>
        <v>61.76470588235294</v>
      </c>
      <c r="R31" s="148">
        <f t="shared" si="12"/>
        <v>6.28</v>
      </c>
      <c r="S31" s="145">
        <v>11121</v>
      </c>
      <c r="T31" s="149">
        <f>IF(S31&lt;&gt;0,-(S31-O31)/S31,"")</f>
        <v>-0.4070677097383329</v>
      </c>
      <c r="U31" s="145">
        <v>175379</v>
      </c>
      <c r="V31" s="146">
        <v>21679</v>
      </c>
      <c r="W31" s="151">
        <f t="shared" si="13"/>
        <v>8.089810415609577</v>
      </c>
      <c r="X31" s="45"/>
    </row>
    <row r="32" spans="1:24" s="20" customFormat="1" ht="15" customHeight="1">
      <c r="A32" s="54">
        <v>28</v>
      </c>
      <c r="B32" s="150" t="s">
        <v>127</v>
      </c>
      <c r="C32" s="143">
        <v>39934</v>
      </c>
      <c r="D32" s="142" t="s">
        <v>27</v>
      </c>
      <c r="E32" s="173" t="s">
        <v>123</v>
      </c>
      <c r="F32" s="174">
        <v>5</v>
      </c>
      <c r="G32" s="144">
        <v>5</v>
      </c>
      <c r="H32" s="144">
        <v>1</v>
      </c>
      <c r="I32" s="145">
        <v>1329</v>
      </c>
      <c r="J32" s="146">
        <v>93</v>
      </c>
      <c r="K32" s="145">
        <v>2705</v>
      </c>
      <c r="L32" s="146">
        <v>205</v>
      </c>
      <c r="M32" s="145">
        <v>1465</v>
      </c>
      <c r="N32" s="146">
        <v>120</v>
      </c>
      <c r="O32" s="145">
        <f>I32+K32+M32</f>
        <v>5499</v>
      </c>
      <c r="P32" s="146">
        <f>J32+L32+N32</f>
        <v>418</v>
      </c>
      <c r="Q32" s="147">
        <f t="shared" si="11"/>
        <v>83.6</v>
      </c>
      <c r="R32" s="148">
        <f t="shared" si="12"/>
        <v>13.155502392344498</v>
      </c>
      <c r="S32" s="145"/>
      <c r="T32" s="149"/>
      <c r="U32" s="145">
        <v>5499</v>
      </c>
      <c r="V32" s="146">
        <v>418</v>
      </c>
      <c r="W32" s="151">
        <f t="shared" si="13"/>
        <v>13.155502392344498</v>
      </c>
      <c r="X32" s="45"/>
    </row>
    <row r="33" spans="1:24" s="20" customFormat="1" ht="15" customHeight="1">
      <c r="A33" s="54">
        <v>29</v>
      </c>
      <c r="B33" s="150" t="s">
        <v>71</v>
      </c>
      <c r="C33" s="143">
        <v>39899</v>
      </c>
      <c r="D33" s="142" t="s">
        <v>26</v>
      </c>
      <c r="E33" s="173" t="s">
        <v>58</v>
      </c>
      <c r="F33" s="174">
        <v>62</v>
      </c>
      <c r="G33" s="144">
        <v>17</v>
      </c>
      <c r="H33" s="144">
        <v>6</v>
      </c>
      <c r="I33" s="145">
        <v>2095</v>
      </c>
      <c r="J33" s="146">
        <v>359</v>
      </c>
      <c r="K33" s="145">
        <v>1638</v>
      </c>
      <c r="L33" s="146">
        <v>287</v>
      </c>
      <c r="M33" s="145">
        <v>1589</v>
      </c>
      <c r="N33" s="146">
        <v>268</v>
      </c>
      <c r="O33" s="145">
        <f>+I33+K33+M33</f>
        <v>5322</v>
      </c>
      <c r="P33" s="146">
        <f>+J33+L33+N33</f>
        <v>914</v>
      </c>
      <c r="Q33" s="147">
        <f t="shared" si="11"/>
        <v>53.76470588235294</v>
      </c>
      <c r="R33" s="148">
        <f t="shared" si="12"/>
        <v>5.822757111597374</v>
      </c>
      <c r="S33" s="145">
        <v>12161</v>
      </c>
      <c r="T33" s="149">
        <f>IF(S33&lt;&gt;0,-(S33-O33)/S33,"")</f>
        <v>-0.56237151550037</v>
      </c>
      <c r="U33" s="145">
        <v>590507</v>
      </c>
      <c r="V33" s="146">
        <v>71034</v>
      </c>
      <c r="W33" s="151">
        <f t="shared" si="13"/>
        <v>8.313019117605654</v>
      </c>
      <c r="X33" s="45"/>
    </row>
    <row r="34" spans="1:24" s="20" customFormat="1" ht="15" customHeight="1">
      <c r="A34" s="54">
        <v>30</v>
      </c>
      <c r="B34" s="150" t="s">
        <v>81</v>
      </c>
      <c r="C34" s="143">
        <v>39906</v>
      </c>
      <c r="D34" s="142" t="s">
        <v>92</v>
      </c>
      <c r="E34" s="173" t="s">
        <v>93</v>
      </c>
      <c r="F34" s="174">
        <v>41</v>
      </c>
      <c r="G34" s="144">
        <v>15</v>
      </c>
      <c r="H34" s="144">
        <v>5</v>
      </c>
      <c r="I34" s="145">
        <v>1727</v>
      </c>
      <c r="J34" s="146">
        <v>319</v>
      </c>
      <c r="K34" s="145">
        <v>1665</v>
      </c>
      <c r="L34" s="146">
        <v>276</v>
      </c>
      <c r="M34" s="145">
        <v>1136</v>
      </c>
      <c r="N34" s="146">
        <v>200</v>
      </c>
      <c r="O34" s="145">
        <f>SUM(I34+K34+M34)</f>
        <v>4528</v>
      </c>
      <c r="P34" s="146">
        <f>SUM(J34+L34+N34)</f>
        <v>795</v>
      </c>
      <c r="Q34" s="147">
        <f t="shared" si="11"/>
        <v>53</v>
      </c>
      <c r="R34" s="148">
        <f t="shared" si="12"/>
        <v>5.695597484276729</v>
      </c>
      <c r="S34" s="145">
        <v>5855.5</v>
      </c>
      <c r="T34" s="149">
        <f>(+S34-O34)/S34</f>
        <v>0.2267099308342584</v>
      </c>
      <c r="U34" s="145">
        <v>214392.5</v>
      </c>
      <c r="V34" s="146">
        <v>24311</v>
      </c>
      <c r="W34" s="151">
        <f t="shared" si="13"/>
        <v>8.818744601209328</v>
      </c>
      <c r="X34" s="45"/>
    </row>
    <row r="35" spans="1:24" s="20" customFormat="1" ht="15" customHeight="1">
      <c r="A35" s="54">
        <v>31</v>
      </c>
      <c r="B35" s="150" t="s">
        <v>57</v>
      </c>
      <c r="C35" s="143">
        <v>39885</v>
      </c>
      <c r="D35" s="142" t="s">
        <v>26</v>
      </c>
      <c r="E35" s="173" t="s">
        <v>58</v>
      </c>
      <c r="F35" s="174">
        <v>58</v>
      </c>
      <c r="G35" s="144">
        <v>2</v>
      </c>
      <c r="H35" s="144">
        <v>8</v>
      </c>
      <c r="I35" s="145">
        <v>913</v>
      </c>
      <c r="J35" s="146">
        <v>242</v>
      </c>
      <c r="K35" s="145">
        <v>1225</v>
      </c>
      <c r="L35" s="146">
        <v>324</v>
      </c>
      <c r="M35" s="145">
        <v>1117</v>
      </c>
      <c r="N35" s="146">
        <v>313</v>
      </c>
      <c r="O35" s="145">
        <f>+I35+K35+M35</f>
        <v>3255</v>
      </c>
      <c r="P35" s="146">
        <f>+J35+L35+N35</f>
        <v>879</v>
      </c>
      <c r="Q35" s="147">
        <f t="shared" si="11"/>
        <v>439.5</v>
      </c>
      <c r="R35" s="148">
        <f t="shared" si="12"/>
        <v>3.7030716723549486</v>
      </c>
      <c r="S35" s="145">
        <v>1746</v>
      </c>
      <c r="T35" s="149">
        <f>IF(S35&lt;&gt;0,-(S35-O35)/S35,"")</f>
        <v>0.8642611683848798</v>
      </c>
      <c r="U35" s="145">
        <v>821253</v>
      </c>
      <c r="V35" s="146">
        <v>91981</v>
      </c>
      <c r="W35" s="151">
        <f t="shared" si="13"/>
        <v>8.928506974266424</v>
      </c>
      <c r="X35" s="45"/>
    </row>
    <row r="36" spans="1:24" s="20" customFormat="1" ht="15" customHeight="1">
      <c r="A36" s="54">
        <v>32</v>
      </c>
      <c r="B36" s="150" t="s">
        <v>52</v>
      </c>
      <c r="C36" s="143">
        <v>39878</v>
      </c>
      <c r="D36" s="142" t="s">
        <v>27</v>
      </c>
      <c r="E36" s="173" t="s">
        <v>53</v>
      </c>
      <c r="F36" s="174">
        <v>39</v>
      </c>
      <c r="G36" s="144">
        <v>22</v>
      </c>
      <c r="H36" s="144">
        <v>9</v>
      </c>
      <c r="I36" s="145">
        <v>829.5</v>
      </c>
      <c r="J36" s="146">
        <v>176</v>
      </c>
      <c r="K36" s="145">
        <v>878</v>
      </c>
      <c r="L36" s="146">
        <v>175</v>
      </c>
      <c r="M36" s="145">
        <v>731.5</v>
      </c>
      <c r="N36" s="146">
        <v>148</v>
      </c>
      <c r="O36" s="145">
        <f>I36+K36+M36</f>
        <v>2439</v>
      </c>
      <c r="P36" s="146">
        <f>J36+L36+N36</f>
        <v>499</v>
      </c>
      <c r="Q36" s="147">
        <f t="shared" si="11"/>
        <v>22.681818181818183</v>
      </c>
      <c r="R36" s="148">
        <f t="shared" si="12"/>
        <v>4.887775551102204</v>
      </c>
      <c r="S36" s="145">
        <v>9933</v>
      </c>
      <c r="T36" s="149">
        <f>-(S36-O36)/S36</f>
        <v>-0.7544548474781033</v>
      </c>
      <c r="U36" s="145">
        <v>402161.5</v>
      </c>
      <c r="V36" s="146">
        <v>52793</v>
      </c>
      <c r="W36" s="151">
        <f t="shared" si="13"/>
        <v>7.617704998768776</v>
      </c>
      <c r="X36" s="45"/>
    </row>
    <row r="37" spans="1:24" s="20" customFormat="1" ht="15" customHeight="1">
      <c r="A37" s="54">
        <v>33</v>
      </c>
      <c r="B37" s="150" t="s">
        <v>66</v>
      </c>
      <c r="C37" s="143">
        <v>39892</v>
      </c>
      <c r="D37" s="142" t="s">
        <v>27</v>
      </c>
      <c r="E37" s="173" t="s">
        <v>128</v>
      </c>
      <c r="F37" s="174">
        <v>18</v>
      </c>
      <c r="G37" s="144">
        <v>7</v>
      </c>
      <c r="H37" s="144">
        <v>7</v>
      </c>
      <c r="I37" s="145">
        <v>767</v>
      </c>
      <c r="J37" s="146">
        <v>195</v>
      </c>
      <c r="K37" s="145">
        <v>810</v>
      </c>
      <c r="L37" s="146">
        <v>212</v>
      </c>
      <c r="M37" s="145">
        <v>765</v>
      </c>
      <c r="N37" s="146">
        <v>202</v>
      </c>
      <c r="O37" s="145">
        <f>I37+K37+M37</f>
        <v>2342</v>
      </c>
      <c r="P37" s="146">
        <f>J37+L37+N37</f>
        <v>609</v>
      </c>
      <c r="Q37" s="147">
        <f t="shared" si="11"/>
        <v>87</v>
      </c>
      <c r="R37" s="148">
        <f t="shared" si="12"/>
        <v>3.845648604269294</v>
      </c>
      <c r="S37" s="145">
        <v>2777</v>
      </c>
      <c r="T37" s="149">
        <f>-(S37-O37)/S37</f>
        <v>-0.15664386028087865</v>
      </c>
      <c r="U37" s="145">
        <v>116807</v>
      </c>
      <c r="V37" s="146">
        <v>12797</v>
      </c>
      <c r="W37" s="151">
        <f t="shared" si="13"/>
        <v>9.127686176447606</v>
      </c>
      <c r="X37" s="45"/>
    </row>
    <row r="38" spans="1:24" s="20" customFormat="1" ht="15" customHeight="1">
      <c r="A38" s="54">
        <v>34</v>
      </c>
      <c r="B38" s="150" t="s">
        <v>65</v>
      </c>
      <c r="C38" s="143">
        <v>39892</v>
      </c>
      <c r="D38" s="142" t="s">
        <v>26</v>
      </c>
      <c r="E38" s="173" t="s">
        <v>19</v>
      </c>
      <c r="F38" s="174">
        <v>48</v>
      </c>
      <c r="G38" s="144">
        <v>7</v>
      </c>
      <c r="H38" s="144">
        <v>7</v>
      </c>
      <c r="I38" s="145">
        <v>1032</v>
      </c>
      <c r="J38" s="146">
        <v>141</v>
      </c>
      <c r="K38" s="145">
        <v>797</v>
      </c>
      <c r="L38" s="146">
        <v>113</v>
      </c>
      <c r="M38" s="145">
        <v>486</v>
      </c>
      <c r="N38" s="146">
        <v>70</v>
      </c>
      <c r="O38" s="145">
        <f>+I38+K38+M38</f>
        <v>2315</v>
      </c>
      <c r="P38" s="146">
        <f>+J38+L38+N38</f>
        <v>324</v>
      </c>
      <c r="Q38" s="147">
        <f t="shared" si="11"/>
        <v>46.285714285714285</v>
      </c>
      <c r="R38" s="148">
        <f t="shared" si="12"/>
        <v>7.145061728395062</v>
      </c>
      <c r="S38" s="145">
        <v>3995</v>
      </c>
      <c r="T38" s="149">
        <f>IF(S38&lt;&gt;0,-(S38-O38)/S38,"")</f>
        <v>-0.42052565707133915</v>
      </c>
      <c r="U38" s="145">
        <v>499108</v>
      </c>
      <c r="V38" s="146">
        <v>63085</v>
      </c>
      <c r="W38" s="151">
        <f t="shared" si="13"/>
        <v>7.91167472457795</v>
      </c>
      <c r="X38" s="45"/>
    </row>
    <row r="39" spans="1:24" s="20" customFormat="1" ht="15" customHeight="1">
      <c r="A39" s="54">
        <v>35</v>
      </c>
      <c r="B39" s="150" t="s">
        <v>35</v>
      </c>
      <c r="C39" s="143">
        <v>39829</v>
      </c>
      <c r="D39" s="142" t="s">
        <v>27</v>
      </c>
      <c r="E39" s="173" t="s">
        <v>19</v>
      </c>
      <c r="F39" s="174">
        <v>80</v>
      </c>
      <c r="G39" s="144">
        <v>5</v>
      </c>
      <c r="H39" s="144">
        <v>16</v>
      </c>
      <c r="I39" s="145">
        <v>1287</v>
      </c>
      <c r="J39" s="146">
        <v>217</v>
      </c>
      <c r="K39" s="145">
        <v>459</v>
      </c>
      <c r="L39" s="146">
        <v>75</v>
      </c>
      <c r="M39" s="145">
        <v>488</v>
      </c>
      <c r="N39" s="146">
        <v>78</v>
      </c>
      <c r="O39" s="145">
        <f aca="true" t="shared" si="14" ref="O39:P42">I39+K39+M39</f>
        <v>2234</v>
      </c>
      <c r="P39" s="146">
        <f t="shared" si="14"/>
        <v>370</v>
      </c>
      <c r="Q39" s="147">
        <f t="shared" si="11"/>
        <v>74</v>
      </c>
      <c r="R39" s="148">
        <f t="shared" si="12"/>
        <v>6.037837837837838</v>
      </c>
      <c r="S39" s="145">
        <v>4801</v>
      </c>
      <c r="T39" s="149">
        <f>-(S39-O39)/S39</f>
        <v>-0.5346802749427203</v>
      </c>
      <c r="U39" s="145">
        <v>2376273.5</v>
      </c>
      <c r="V39" s="146">
        <v>283005</v>
      </c>
      <c r="W39" s="151">
        <f t="shared" si="13"/>
        <v>8.396577798978816</v>
      </c>
      <c r="X39" s="45"/>
    </row>
    <row r="40" spans="1:24" s="20" customFormat="1" ht="15" customHeight="1">
      <c r="A40" s="54">
        <v>36</v>
      </c>
      <c r="B40" s="150" t="s">
        <v>105</v>
      </c>
      <c r="C40" s="143">
        <v>39913</v>
      </c>
      <c r="D40" s="142" t="s">
        <v>27</v>
      </c>
      <c r="E40" s="173" t="s">
        <v>95</v>
      </c>
      <c r="F40" s="174">
        <v>8</v>
      </c>
      <c r="G40" s="144">
        <v>8</v>
      </c>
      <c r="H40" s="144">
        <v>4</v>
      </c>
      <c r="I40" s="145">
        <v>668</v>
      </c>
      <c r="J40" s="146">
        <v>143</v>
      </c>
      <c r="K40" s="145">
        <v>683</v>
      </c>
      <c r="L40" s="146">
        <v>141</v>
      </c>
      <c r="M40" s="145">
        <v>797</v>
      </c>
      <c r="N40" s="146">
        <v>156</v>
      </c>
      <c r="O40" s="145">
        <f t="shared" si="14"/>
        <v>2148</v>
      </c>
      <c r="P40" s="146">
        <f t="shared" si="14"/>
        <v>440</v>
      </c>
      <c r="Q40" s="147">
        <f t="shared" si="11"/>
        <v>55</v>
      </c>
      <c r="R40" s="148">
        <f t="shared" si="12"/>
        <v>4.881818181818182</v>
      </c>
      <c r="S40" s="145">
        <v>4005</v>
      </c>
      <c r="T40" s="149">
        <f>-(S40-O40)/S40</f>
        <v>-0.46367041198501874</v>
      </c>
      <c r="U40" s="145">
        <v>44529</v>
      </c>
      <c r="V40" s="146">
        <v>4995</v>
      </c>
      <c r="W40" s="151">
        <f t="shared" si="13"/>
        <v>8.914714714714714</v>
      </c>
      <c r="X40" s="45"/>
    </row>
    <row r="41" spans="1:24" s="20" customFormat="1" ht="15" customHeight="1">
      <c r="A41" s="54">
        <v>37</v>
      </c>
      <c r="B41" s="150" t="s">
        <v>96</v>
      </c>
      <c r="C41" s="143">
        <v>39878</v>
      </c>
      <c r="D41" s="142" t="s">
        <v>27</v>
      </c>
      <c r="E41" s="173" t="s">
        <v>54</v>
      </c>
      <c r="F41" s="174">
        <v>23</v>
      </c>
      <c r="G41" s="144">
        <v>6</v>
      </c>
      <c r="H41" s="144">
        <v>9</v>
      </c>
      <c r="I41" s="145">
        <v>719.5</v>
      </c>
      <c r="J41" s="146">
        <v>146</v>
      </c>
      <c r="K41" s="145">
        <v>697.5</v>
      </c>
      <c r="L41" s="146">
        <v>143</v>
      </c>
      <c r="M41" s="145">
        <v>689.5</v>
      </c>
      <c r="N41" s="146">
        <v>144</v>
      </c>
      <c r="O41" s="145">
        <f t="shared" si="14"/>
        <v>2106.5</v>
      </c>
      <c r="P41" s="146">
        <f t="shared" si="14"/>
        <v>433</v>
      </c>
      <c r="Q41" s="147">
        <f t="shared" si="11"/>
        <v>72.16666666666667</v>
      </c>
      <c r="R41" s="148">
        <f t="shared" si="12"/>
        <v>4.864896073903003</v>
      </c>
      <c r="S41" s="145">
        <v>1968</v>
      </c>
      <c r="T41" s="149">
        <f>-(S41-O41)/S41</f>
        <v>0.0703760162601626</v>
      </c>
      <c r="U41" s="145">
        <v>139014</v>
      </c>
      <c r="V41" s="146">
        <v>21223</v>
      </c>
      <c r="W41" s="151">
        <f t="shared" si="13"/>
        <v>6.55015784761815</v>
      </c>
      <c r="X41" s="45"/>
    </row>
    <row r="42" spans="1:24" s="20" customFormat="1" ht="15" customHeight="1">
      <c r="A42" s="54">
        <v>38</v>
      </c>
      <c r="B42" s="150" t="s">
        <v>129</v>
      </c>
      <c r="C42" s="143">
        <v>39836</v>
      </c>
      <c r="D42" s="142" t="s">
        <v>27</v>
      </c>
      <c r="E42" s="173" t="s">
        <v>130</v>
      </c>
      <c r="F42" s="174">
        <v>13</v>
      </c>
      <c r="G42" s="144">
        <v>4</v>
      </c>
      <c r="H42" s="144">
        <v>12</v>
      </c>
      <c r="I42" s="145">
        <v>722.5</v>
      </c>
      <c r="J42" s="146">
        <v>147</v>
      </c>
      <c r="K42" s="145">
        <v>633.5</v>
      </c>
      <c r="L42" s="146">
        <v>134</v>
      </c>
      <c r="M42" s="145">
        <v>604</v>
      </c>
      <c r="N42" s="146">
        <v>129</v>
      </c>
      <c r="O42" s="145">
        <f t="shared" si="14"/>
        <v>1960</v>
      </c>
      <c r="P42" s="146">
        <f t="shared" si="14"/>
        <v>410</v>
      </c>
      <c r="Q42" s="147">
        <f t="shared" si="11"/>
        <v>102.5</v>
      </c>
      <c r="R42" s="148">
        <f t="shared" si="12"/>
        <v>4.780487804878049</v>
      </c>
      <c r="S42" s="145"/>
      <c r="T42" s="149"/>
      <c r="U42" s="145">
        <v>201338</v>
      </c>
      <c r="V42" s="146">
        <v>25318</v>
      </c>
      <c r="W42" s="151">
        <f t="shared" si="13"/>
        <v>7.952365905679754</v>
      </c>
      <c r="X42" s="45"/>
    </row>
    <row r="43" spans="1:24" s="20" customFormat="1" ht="15" customHeight="1">
      <c r="A43" s="54">
        <v>39</v>
      </c>
      <c r="B43" s="150" t="s">
        <v>64</v>
      </c>
      <c r="C43" s="143">
        <v>39892</v>
      </c>
      <c r="D43" s="142" t="s">
        <v>2</v>
      </c>
      <c r="E43" s="173" t="s">
        <v>31</v>
      </c>
      <c r="F43" s="174">
        <v>70</v>
      </c>
      <c r="G43" s="144">
        <v>9</v>
      </c>
      <c r="H43" s="144">
        <v>7</v>
      </c>
      <c r="I43" s="145">
        <v>766</v>
      </c>
      <c r="J43" s="146">
        <v>124</v>
      </c>
      <c r="K43" s="145">
        <v>672</v>
      </c>
      <c r="L43" s="146">
        <v>112</v>
      </c>
      <c r="M43" s="145">
        <v>461</v>
      </c>
      <c r="N43" s="146">
        <v>79</v>
      </c>
      <c r="O43" s="145">
        <f aca="true" t="shared" si="15" ref="O43:P45">+M43+K43+I43</f>
        <v>1899</v>
      </c>
      <c r="P43" s="146">
        <f t="shared" si="15"/>
        <v>315</v>
      </c>
      <c r="Q43" s="147">
        <f>+P43/G43</f>
        <v>35</v>
      </c>
      <c r="R43" s="148">
        <f>+O43/P43</f>
        <v>6.0285714285714285</v>
      </c>
      <c r="S43" s="145">
        <v>3392</v>
      </c>
      <c r="T43" s="149">
        <f>-(S43-O43)/S43</f>
        <v>-0.44015330188679247</v>
      </c>
      <c r="U43" s="145">
        <v>468177</v>
      </c>
      <c r="V43" s="146">
        <v>56945</v>
      </c>
      <c r="W43" s="151">
        <f>+U43/V43</f>
        <v>8.221564667661779</v>
      </c>
      <c r="X43" s="45"/>
    </row>
    <row r="44" spans="1:24" s="20" customFormat="1" ht="15" customHeight="1">
      <c r="A44" s="54">
        <v>40</v>
      </c>
      <c r="B44" s="150" t="s">
        <v>59</v>
      </c>
      <c r="C44" s="143">
        <v>39885</v>
      </c>
      <c r="D44" s="142" t="s">
        <v>2</v>
      </c>
      <c r="E44" s="173" t="s">
        <v>11</v>
      </c>
      <c r="F44" s="174">
        <v>51</v>
      </c>
      <c r="G44" s="144">
        <v>6</v>
      </c>
      <c r="H44" s="144">
        <v>8</v>
      </c>
      <c r="I44" s="145">
        <v>649</v>
      </c>
      <c r="J44" s="146">
        <v>103</v>
      </c>
      <c r="K44" s="145">
        <v>640</v>
      </c>
      <c r="L44" s="146">
        <v>100</v>
      </c>
      <c r="M44" s="145">
        <v>374</v>
      </c>
      <c r="N44" s="146">
        <v>59</v>
      </c>
      <c r="O44" s="145">
        <f t="shared" si="15"/>
        <v>1663</v>
      </c>
      <c r="P44" s="146">
        <f t="shared" si="15"/>
        <v>262</v>
      </c>
      <c r="Q44" s="147">
        <f>+P44/G44</f>
        <v>43.666666666666664</v>
      </c>
      <c r="R44" s="148">
        <f>+O44/P44</f>
        <v>6.347328244274809</v>
      </c>
      <c r="S44" s="145">
        <v>1242</v>
      </c>
      <c r="T44" s="149">
        <f>-(S44-O44)/S44</f>
        <v>0.3389694041867955</v>
      </c>
      <c r="U44" s="145">
        <v>542813</v>
      </c>
      <c r="V44" s="146">
        <v>62434</v>
      </c>
      <c r="W44" s="151">
        <f>+U44/V44</f>
        <v>8.694189063651216</v>
      </c>
      <c r="X44" s="45"/>
    </row>
    <row r="45" spans="1:24" s="20" customFormat="1" ht="15" customHeight="1">
      <c r="A45" s="54">
        <v>41</v>
      </c>
      <c r="B45" s="150" t="s">
        <v>60</v>
      </c>
      <c r="C45" s="143">
        <v>39892</v>
      </c>
      <c r="D45" s="142" t="s">
        <v>2</v>
      </c>
      <c r="E45" s="173" t="s">
        <v>34</v>
      </c>
      <c r="F45" s="174">
        <v>60</v>
      </c>
      <c r="G45" s="144">
        <v>3</v>
      </c>
      <c r="H45" s="144">
        <v>6</v>
      </c>
      <c r="I45" s="145">
        <v>450</v>
      </c>
      <c r="J45" s="146">
        <v>87</v>
      </c>
      <c r="K45" s="145">
        <v>429</v>
      </c>
      <c r="L45" s="146">
        <v>83</v>
      </c>
      <c r="M45" s="145">
        <v>489</v>
      </c>
      <c r="N45" s="146">
        <v>94</v>
      </c>
      <c r="O45" s="145">
        <f t="shared" si="15"/>
        <v>1368</v>
      </c>
      <c r="P45" s="146">
        <f t="shared" si="15"/>
        <v>264</v>
      </c>
      <c r="Q45" s="147">
        <f>+P45/G45</f>
        <v>88</v>
      </c>
      <c r="R45" s="148">
        <f>+O45/P45</f>
        <v>5.181818181818182</v>
      </c>
      <c r="S45" s="145">
        <v>3303</v>
      </c>
      <c r="T45" s="149">
        <f>-(S45-O45)/S45</f>
        <v>-0.5858310626702997</v>
      </c>
      <c r="U45" s="145">
        <v>948490</v>
      </c>
      <c r="V45" s="146">
        <v>98374</v>
      </c>
      <c r="W45" s="151">
        <f>+U45/V45</f>
        <v>9.64167361294651</v>
      </c>
      <c r="X45" s="45"/>
    </row>
    <row r="46" spans="1:24" s="20" customFormat="1" ht="15" customHeight="1">
      <c r="A46" s="54">
        <v>42</v>
      </c>
      <c r="B46" s="150" t="s">
        <v>45</v>
      </c>
      <c r="C46" s="143">
        <v>39864</v>
      </c>
      <c r="D46" s="142" t="s">
        <v>27</v>
      </c>
      <c r="E46" s="173" t="s">
        <v>46</v>
      </c>
      <c r="F46" s="174">
        <v>55</v>
      </c>
      <c r="G46" s="144">
        <v>13</v>
      </c>
      <c r="H46" s="144">
        <v>11</v>
      </c>
      <c r="I46" s="145">
        <v>462.5</v>
      </c>
      <c r="J46" s="146">
        <v>88</v>
      </c>
      <c r="K46" s="145">
        <v>384</v>
      </c>
      <c r="L46" s="146">
        <v>82</v>
      </c>
      <c r="M46" s="145">
        <v>463.5</v>
      </c>
      <c r="N46" s="146">
        <v>94</v>
      </c>
      <c r="O46" s="145">
        <f>I46+K46+M46</f>
        <v>1310</v>
      </c>
      <c r="P46" s="146">
        <f>J46+L46+N46</f>
        <v>264</v>
      </c>
      <c r="Q46" s="147">
        <f aca="true" t="shared" si="16" ref="Q46:Q51">IF(O46&lt;&gt;0,P46/G46,"")</f>
        <v>20.307692307692307</v>
      </c>
      <c r="R46" s="148">
        <f aca="true" t="shared" si="17" ref="R46:R51">IF(O46&lt;&gt;0,O46/P46,"")</f>
        <v>4.962121212121212</v>
      </c>
      <c r="S46" s="145">
        <v>6727.5</v>
      </c>
      <c r="T46" s="149">
        <f>-(S46-O46)/S46</f>
        <v>-0.8052768487551096</v>
      </c>
      <c r="U46" s="145">
        <v>540572.5</v>
      </c>
      <c r="V46" s="146">
        <v>72632</v>
      </c>
      <c r="W46" s="151">
        <f aca="true" t="shared" si="18" ref="W46:W51">U46/V46</f>
        <v>7.442621709439366</v>
      </c>
      <c r="X46" s="45"/>
    </row>
    <row r="47" spans="1:24" s="20" customFormat="1" ht="15" customHeight="1">
      <c r="A47" s="54">
        <v>43</v>
      </c>
      <c r="B47" s="150" t="s">
        <v>42</v>
      </c>
      <c r="C47" s="143">
        <v>39843</v>
      </c>
      <c r="D47" s="142" t="s">
        <v>27</v>
      </c>
      <c r="E47" s="173" t="s">
        <v>28</v>
      </c>
      <c r="F47" s="174">
        <v>80</v>
      </c>
      <c r="G47" s="144">
        <v>3</v>
      </c>
      <c r="H47" s="144">
        <v>14</v>
      </c>
      <c r="I47" s="145">
        <v>256</v>
      </c>
      <c r="J47" s="146">
        <v>64</v>
      </c>
      <c r="K47" s="145">
        <v>497</v>
      </c>
      <c r="L47" s="146">
        <v>123</v>
      </c>
      <c r="M47" s="145">
        <v>495</v>
      </c>
      <c r="N47" s="146">
        <v>123</v>
      </c>
      <c r="O47" s="145">
        <f>I47+K47+M47</f>
        <v>1248</v>
      </c>
      <c r="P47" s="146">
        <f>J47+L47+N47</f>
        <v>310</v>
      </c>
      <c r="Q47" s="147">
        <f t="shared" si="16"/>
        <v>103.33333333333333</v>
      </c>
      <c r="R47" s="148">
        <f t="shared" si="17"/>
        <v>4.025806451612903</v>
      </c>
      <c r="S47" s="145">
        <v>919</v>
      </c>
      <c r="T47" s="149">
        <f>-(S47-O47)/S47</f>
        <v>0.35799782372143635</v>
      </c>
      <c r="U47" s="145">
        <v>1379971.5</v>
      </c>
      <c r="V47" s="146">
        <v>153237</v>
      </c>
      <c r="W47" s="151">
        <f t="shared" si="18"/>
        <v>9.005471916051606</v>
      </c>
      <c r="X47" s="45"/>
    </row>
    <row r="48" spans="1:24" s="20" customFormat="1" ht="15" customHeight="1">
      <c r="A48" s="54">
        <v>44</v>
      </c>
      <c r="B48" s="150" t="s">
        <v>131</v>
      </c>
      <c r="C48" s="143">
        <v>39829</v>
      </c>
      <c r="D48" s="142" t="s">
        <v>38</v>
      </c>
      <c r="E48" s="173" t="s">
        <v>132</v>
      </c>
      <c r="F48" s="174">
        <v>27</v>
      </c>
      <c r="G48" s="144">
        <v>1</v>
      </c>
      <c r="H48" s="144">
        <v>13</v>
      </c>
      <c r="I48" s="145">
        <v>416</v>
      </c>
      <c r="J48" s="146">
        <v>52</v>
      </c>
      <c r="K48" s="145">
        <v>384</v>
      </c>
      <c r="L48" s="146">
        <v>48</v>
      </c>
      <c r="M48" s="145">
        <v>432</v>
      </c>
      <c r="N48" s="146">
        <v>54</v>
      </c>
      <c r="O48" s="145">
        <f>I48+K48+M48</f>
        <v>1232</v>
      </c>
      <c r="P48" s="146">
        <f>SUM(J48+L48+N48)</f>
        <v>154</v>
      </c>
      <c r="Q48" s="147">
        <f t="shared" si="16"/>
        <v>154</v>
      </c>
      <c r="R48" s="148">
        <f t="shared" si="17"/>
        <v>8</v>
      </c>
      <c r="S48" s="145"/>
      <c r="T48" s="149"/>
      <c r="U48" s="145">
        <v>341444.5</v>
      </c>
      <c r="V48" s="146">
        <v>34595</v>
      </c>
      <c r="W48" s="151">
        <f t="shared" si="18"/>
        <v>9.86976441682324</v>
      </c>
      <c r="X48" s="45"/>
    </row>
    <row r="49" spans="1:24" s="20" customFormat="1" ht="15" customHeight="1">
      <c r="A49" s="54">
        <v>45</v>
      </c>
      <c r="B49" s="150" t="s">
        <v>67</v>
      </c>
      <c r="C49" s="143">
        <v>39892</v>
      </c>
      <c r="D49" s="142" t="s">
        <v>27</v>
      </c>
      <c r="E49" s="173" t="s">
        <v>30</v>
      </c>
      <c r="F49" s="174">
        <v>5</v>
      </c>
      <c r="G49" s="144">
        <v>2</v>
      </c>
      <c r="H49" s="144">
        <v>7</v>
      </c>
      <c r="I49" s="145">
        <v>380</v>
      </c>
      <c r="J49" s="146">
        <v>95</v>
      </c>
      <c r="K49" s="145">
        <v>400</v>
      </c>
      <c r="L49" s="146">
        <v>100</v>
      </c>
      <c r="M49" s="145">
        <v>420</v>
      </c>
      <c r="N49" s="146">
        <v>140</v>
      </c>
      <c r="O49" s="145">
        <f>I49+K49+M49</f>
        <v>1200</v>
      </c>
      <c r="P49" s="146">
        <f>J49+L49+N49</f>
        <v>335</v>
      </c>
      <c r="Q49" s="147">
        <f t="shared" si="16"/>
        <v>167.5</v>
      </c>
      <c r="R49" s="148">
        <f t="shared" si="17"/>
        <v>3.582089552238806</v>
      </c>
      <c r="S49" s="145">
        <v>1281</v>
      </c>
      <c r="T49" s="149">
        <f aca="true" t="shared" si="19" ref="T49:T57">-(S49-O49)/S49</f>
        <v>-0.06323185011709602</v>
      </c>
      <c r="U49" s="145">
        <v>49928</v>
      </c>
      <c r="V49" s="146">
        <v>6864</v>
      </c>
      <c r="W49" s="151">
        <f t="shared" si="18"/>
        <v>7.273892773892774</v>
      </c>
      <c r="X49" s="45"/>
    </row>
    <row r="50" spans="1:24" s="20" customFormat="1" ht="15" customHeight="1">
      <c r="A50" s="54">
        <v>46</v>
      </c>
      <c r="B50" s="150" t="s">
        <v>113</v>
      </c>
      <c r="C50" s="143">
        <v>39766</v>
      </c>
      <c r="D50" s="142" t="s">
        <v>38</v>
      </c>
      <c r="E50" s="173" t="s">
        <v>114</v>
      </c>
      <c r="F50" s="174">
        <v>24</v>
      </c>
      <c r="G50" s="144">
        <v>1</v>
      </c>
      <c r="H50" s="144">
        <v>21</v>
      </c>
      <c r="I50" s="145">
        <v>364</v>
      </c>
      <c r="J50" s="146">
        <v>91</v>
      </c>
      <c r="K50" s="145">
        <v>400</v>
      </c>
      <c r="L50" s="146">
        <v>100</v>
      </c>
      <c r="M50" s="145">
        <v>400</v>
      </c>
      <c r="N50" s="146">
        <v>100</v>
      </c>
      <c r="O50" s="145">
        <f>SUM(I50+K50+M50)</f>
        <v>1164</v>
      </c>
      <c r="P50" s="146">
        <f>SUM(J50+L50+N50)</f>
        <v>291</v>
      </c>
      <c r="Q50" s="147">
        <f t="shared" si="16"/>
        <v>291</v>
      </c>
      <c r="R50" s="148">
        <f t="shared" si="17"/>
        <v>4</v>
      </c>
      <c r="S50" s="145">
        <v>1164</v>
      </c>
      <c r="T50" s="149">
        <f t="shared" si="19"/>
        <v>0</v>
      </c>
      <c r="U50" s="145">
        <v>294434</v>
      </c>
      <c r="V50" s="146">
        <v>56328</v>
      </c>
      <c r="W50" s="151">
        <f t="shared" si="18"/>
        <v>5.227133929839511</v>
      </c>
      <c r="X50" s="45"/>
    </row>
    <row r="51" spans="1:24" s="20" customFormat="1" ht="15" customHeight="1">
      <c r="A51" s="54">
        <v>47</v>
      </c>
      <c r="B51" s="150" t="s">
        <v>44</v>
      </c>
      <c r="C51" s="143">
        <v>39857</v>
      </c>
      <c r="D51" s="142" t="s">
        <v>27</v>
      </c>
      <c r="E51" s="173" t="s">
        <v>28</v>
      </c>
      <c r="F51" s="174">
        <v>41</v>
      </c>
      <c r="G51" s="144">
        <v>3</v>
      </c>
      <c r="H51" s="144">
        <v>12</v>
      </c>
      <c r="I51" s="145">
        <v>235</v>
      </c>
      <c r="J51" s="146">
        <v>49</v>
      </c>
      <c r="K51" s="145">
        <v>258</v>
      </c>
      <c r="L51" s="146">
        <v>55</v>
      </c>
      <c r="M51" s="145">
        <v>330</v>
      </c>
      <c r="N51" s="146">
        <v>67</v>
      </c>
      <c r="O51" s="145">
        <f>I51+K51+M51</f>
        <v>823</v>
      </c>
      <c r="P51" s="146">
        <f>J51+L51+N51</f>
        <v>171</v>
      </c>
      <c r="Q51" s="147">
        <f t="shared" si="16"/>
        <v>57</v>
      </c>
      <c r="R51" s="148">
        <f t="shared" si="17"/>
        <v>4.812865497076023</v>
      </c>
      <c r="S51" s="145">
        <v>557</v>
      </c>
      <c r="T51" s="149">
        <f t="shared" si="19"/>
        <v>0.47755834829443444</v>
      </c>
      <c r="U51" s="145">
        <v>494688</v>
      </c>
      <c r="V51" s="146">
        <v>50409</v>
      </c>
      <c r="W51" s="151">
        <f t="shared" si="18"/>
        <v>9.813485687079687</v>
      </c>
      <c r="X51" s="45"/>
    </row>
    <row r="52" spans="1:24" s="20" customFormat="1" ht="15" customHeight="1">
      <c r="A52" s="54">
        <v>48</v>
      </c>
      <c r="B52" s="150" t="s">
        <v>70</v>
      </c>
      <c r="C52" s="143">
        <v>39836</v>
      </c>
      <c r="D52" s="142" t="s">
        <v>2</v>
      </c>
      <c r="E52" s="173" t="s">
        <v>34</v>
      </c>
      <c r="F52" s="174">
        <v>108</v>
      </c>
      <c r="G52" s="144">
        <v>5</v>
      </c>
      <c r="H52" s="144">
        <v>15</v>
      </c>
      <c r="I52" s="145">
        <v>373</v>
      </c>
      <c r="J52" s="146">
        <v>61</v>
      </c>
      <c r="K52" s="145">
        <v>166</v>
      </c>
      <c r="L52" s="146">
        <v>26</v>
      </c>
      <c r="M52" s="145">
        <v>194</v>
      </c>
      <c r="N52" s="146">
        <v>33</v>
      </c>
      <c r="O52" s="145">
        <f>+M52+K52+I52</f>
        <v>733</v>
      </c>
      <c r="P52" s="146">
        <f>+N52+L52+J52</f>
        <v>120</v>
      </c>
      <c r="Q52" s="147">
        <f>+P52/G52</f>
        <v>24</v>
      </c>
      <c r="R52" s="148">
        <f>+O52/P52</f>
        <v>6.108333333333333</v>
      </c>
      <c r="S52" s="145">
        <v>3773</v>
      </c>
      <c r="T52" s="149">
        <f t="shared" si="19"/>
        <v>-0.8057248873575404</v>
      </c>
      <c r="U52" s="145">
        <v>2300184</v>
      </c>
      <c r="V52" s="146">
        <v>276284</v>
      </c>
      <c r="W52" s="151">
        <f>+U52/V52</f>
        <v>8.325433249844362</v>
      </c>
      <c r="X52" s="45"/>
    </row>
    <row r="53" spans="1:24" s="20" customFormat="1" ht="15" customHeight="1">
      <c r="A53" s="54">
        <v>49</v>
      </c>
      <c r="B53" s="150" t="s">
        <v>77</v>
      </c>
      <c r="C53" s="143">
        <v>39899</v>
      </c>
      <c r="D53" s="142" t="s">
        <v>27</v>
      </c>
      <c r="E53" s="173" t="s">
        <v>78</v>
      </c>
      <c r="F53" s="174">
        <v>16</v>
      </c>
      <c r="G53" s="144">
        <v>3</v>
      </c>
      <c r="H53" s="144">
        <v>6</v>
      </c>
      <c r="I53" s="145">
        <v>290</v>
      </c>
      <c r="J53" s="146">
        <v>56</v>
      </c>
      <c r="K53" s="145">
        <v>196</v>
      </c>
      <c r="L53" s="146">
        <v>32</v>
      </c>
      <c r="M53" s="145">
        <v>211</v>
      </c>
      <c r="N53" s="146">
        <v>35</v>
      </c>
      <c r="O53" s="145">
        <f>I53+K53+M53</f>
        <v>697</v>
      </c>
      <c r="P53" s="146">
        <f>J53+L53+N53</f>
        <v>123</v>
      </c>
      <c r="Q53" s="147">
        <f>IF(O53&lt;&gt;0,P53/G53,"")</f>
        <v>41</v>
      </c>
      <c r="R53" s="148">
        <f>IF(O53&lt;&gt;0,O53/P53,"")</f>
        <v>5.666666666666667</v>
      </c>
      <c r="S53" s="145">
        <v>1363</v>
      </c>
      <c r="T53" s="149">
        <f t="shared" si="19"/>
        <v>-0.4886280264123258</v>
      </c>
      <c r="U53" s="145">
        <v>61132</v>
      </c>
      <c r="V53" s="146">
        <v>7623</v>
      </c>
      <c r="W53" s="151">
        <f>U53/V53</f>
        <v>8.019414928505837</v>
      </c>
      <c r="X53" s="45"/>
    </row>
    <row r="54" spans="1:24" s="20" customFormat="1" ht="15" customHeight="1">
      <c r="A54" s="54">
        <v>50</v>
      </c>
      <c r="B54" s="150" t="s">
        <v>94</v>
      </c>
      <c r="C54" s="143">
        <v>39913</v>
      </c>
      <c r="D54" s="142" t="s">
        <v>27</v>
      </c>
      <c r="E54" s="173" t="s">
        <v>41</v>
      </c>
      <c r="F54" s="174">
        <v>25</v>
      </c>
      <c r="G54" s="144">
        <v>5</v>
      </c>
      <c r="H54" s="144">
        <v>4</v>
      </c>
      <c r="I54" s="145">
        <v>167</v>
      </c>
      <c r="J54" s="146">
        <v>46</v>
      </c>
      <c r="K54" s="145">
        <v>269</v>
      </c>
      <c r="L54" s="146">
        <v>50</v>
      </c>
      <c r="M54" s="145">
        <v>150</v>
      </c>
      <c r="N54" s="146">
        <v>50</v>
      </c>
      <c r="O54" s="145">
        <f>I54+K54+M54</f>
        <v>586</v>
      </c>
      <c r="P54" s="146">
        <f>J54+L54+N54</f>
        <v>146</v>
      </c>
      <c r="Q54" s="147">
        <f>IF(O54&lt;&gt;0,P54/G54,"")</f>
        <v>29.2</v>
      </c>
      <c r="R54" s="148">
        <f>IF(O54&lt;&gt;0,O54/P54,"")</f>
        <v>4.013698630136986</v>
      </c>
      <c r="S54" s="145">
        <v>719</v>
      </c>
      <c r="T54" s="149">
        <f t="shared" si="19"/>
        <v>-0.18497913769123783</v>
      </c>
      <c r="U54" s="145">
        <v>34172</v>
      </c>
      <c r="V54" s="146">
        <v>3400</v>
      </c>
      <c r="W54" s="151">
        <f>U54/V54</f>
        <v>10.050588235294118</v>
      </c>
      <c r="X54" s="45"/>
    </row>
    <row r="55" spans="1:24" s="20" customFormat="1" ht="15" customHeight="1">
      <c r="A55" s="54">
        <v>51</v>
      </c>
      <c r="B55" s="150" t="s">
        <v>39</v>
      </c>
      <c r="C55" s="143">
        <v>39836</v>
      </c>
      <c r="D55" s="142" t="s">
        <v>38</v>
      </c>
      <c r="E55" s="173" t="s">
        <v>40</v>
      </c>
      <c r="F55" s="174">
        <v>180</v>
      </c>
      <c r="G55" s="144">
        <v>1</v>
      </c>
      <c r="H55" s="144">
        <v>15</v>
      </c>
      <c r="I55" s="145">
        <v>140</v>
      </c>
      <c r="J55" s="146">
        <v>28</v>
      </c>
      <c r="K55" s="145">
        <v>235</v>
      </c>
      <c r="L55" s="146">
        <v>47</v>
      </c>
      <c r="M55" s="145">
        <v>145</v>
      </c>
      <c r="N55" s="146">
        <v>29</v>
      </c>
      <c r="O55" s="145">
        <f>SUM(I55+K55+M55)</f>
        <v>520</v>
      </c>
      <c r="P55" s="146">
        <f>SUM(J55+L55+N55)</f>
        <v>104</v>
      </c>
      <c r="Q55" s="147">
        <f>IF(O55&lt;&gt;0,P55/G55,"")</f>
        <v>104</v>
      </c>
      <c r="R55" s="148">
        <f>IF(O55&lt;&gt;0,O55/P55,"")</f>
        <v>5</v>
      </c>
      <c r="S55" s="145">
        <v>50</v>
      </c>
      <c r="T55" s="149">
        <f t="shared" si="19"/>
        <v>9.4</v>
      </c>
      <c r="U55" s="145">
        <v>4655005.5</v>
      </c>
      <c r="V55" s="146">
        <v>575367</v>
      </c>
      <c r="W55" s="151">
        <f>U55/V55</f>
        <v>8.090497890911367</v>
      </c>
      <c r="X55" s="45"/>
    </row>
    <row r="56" spans="1:24" s="20" customFormat="1" ht="15" customHeight="1">
      <c r="A56" s="54">
        <v>52</v>
      </c>
      <c r="B56" s="150" t="s">
        <v>50</v>
      </c>
      <c r="C56" s="143">
        <v>39871</v>
      </c>
      <c r="D56" s="142" t="s">
        <v>2</v>
      </c>
      <c r="E56" s="173" t="s">
        <v>11</v>
      </c>
      <c r="F56" s="174">
        <v>40</v>
      </c>
      <c r="G56" s="144">
        <v>3</v>
      </c>
      <c r="H56" s="144">
        <v>10</v>
      </c>
      <c r="I56" s="145">
        <v>212</v>
      </c>
      <c r="J56" s="146">
        <v>35</v>
      </c>
      <c r="K56" s="145">
        <v>122</v>
      </c>
      <c r="L56" s="146">
        <v>21</v>
      </c>
      <c r="M56" s="145">
        <v>140</v>
      </c>
      <c r="N56" s="146">
        <v>21</v>
      </c>
      <c r="O56" s="145">
        <f aca="true" t="shared" si="20" ref="O56:P58">+M56+K56+I56</f>
        <v>474</v>
      </c>
      <c r="P56" s="146">
        <f t="shared" si="20"/>
        <v>77</v>
      </c>
      <c r="Q56" s="147">
        <f>+P56/G56</f>
        <v>25.666666666666668</v>
      </c>
      <c r="R56" s="148">
        <f>+O56/P56</f>
        <v>6.1558441558441555</v>
      </c>
      <c r="S56" s="145">
        <v>638</v>
      </c>
      <c r="T56" s="149">
        <f t="shared" si="19"/>
        <v>-0.25705329153605017</v>
      </c>
      <c r="U56" s="145">
        <v>781264</v>
      </c>
      <c r="V56" s="146">
        <v>83345</v>
      </c>
      <c r="W56" s="151">
        <f>+U56/V56</f>
        <v>9.373855660207571</v>
      </c>
      <c r="X56" s="45"/>
    </row>
    <row r="57" spans="1:24" s="20" customFormat="1" ht="15" customHeight="1">
      <c r="A57" s="54">
        <v>53</v>
      </c>
      <c r="B57" s="150" t="s">
        <v>75</v>
      </c>
      <c r="C57" s="143">
        <v>39899</v>
      </c>
      <c r="D57" s="142" t="s">
        <v>2</v>
      </c>
      <c r="E57" s="173" t="s">
        <v>76</v>
      </c>
      <c r="F57" s="174">
        <v>25</v>
      </c>
      <c r="G57" s="144">
        <v>4</v>
      </c>
      <c r="H57" s="144">
        <v>6</v>
      </c>
      <c r="I57" s="145">
        <v>154</v>
      </c>
      <c r="J57" s="146">
        <v>28</v>
      </c>
      <c r="K57" s="145">
        <v>102</v>
      </c>
      <c r="L57" s="146">
        <v>16</v>
      </c>
      <c r="M57" s="145">
        <v>210</v>
      </c>
      <c r="N57" s="146">
        <v>35</v>
      </c>
      <c r="O57" s="145">
        <f t="shared" si="20"/>
        <v>466</v>
      </c>
      <c r="P57" s="146">
        <f t="shared" si="20"/>
        <v>79</v>
      </c>
      <c r="Q57" s="147">
        <f>+P57/G57</f>
        <v>19.75</v>
      </c>
      <c r="R57" s="148">
        <f>+O57/P57</f>
        <v>5.89873417721519</v>
      </c>
      <c r="S57" s="145">
        <v>1362</v>
      </c>
      <c r="T57" s="149">
        <f t="shared" si="19"/>
        <v>-0.657856093979442</v>
      </c>
      <c r="U57" s="145">
        <v>44828</v>
      </c>
      <c r="V57" s="146">
        <v>5499</v>
      </c>
      <c r="W57" s="151">
        <f>+U57/V57</f>
        <v>8.152027641389344</v>
      </c>
      <c r="X57" s="45"/>
    </row>
    <row r="58" spans="1:24" s="20" customFormat="1" ht="15" customHeight="1">
      <c r="A58" s="54">
        <v>54</v>
      </c>
      <c r="B58" s="150" t="s">
        <v>133</v>
      </c>
      <c r="C58" s="143">
        <v>39878</v>
      </c>
      <c r="D58" s="142" t="s">
        <v>2</v>
      </c>
      <c r="E58" s="173" t="s">
        <v>11</v>
      </c>
      <c r="F58" s="174">
        <v>90</v>
      </c>
      <c r="G58" s="144">
        <v>1</v>
      </c>
      <c r="H58" s="144">
        <v>7</v>
      </c>
      <c r="I58" s="145">
        <v>157</v>
      </c>
      <c r="J58" s="146">
        <v>22</v>
      </c>
      <c r="K58" s="145">
        <v>141</v>
      </c>
      <c r="L58" s="146">
        <v>19</v>
      </c>
      <c r="M58" s="145">
        <v>59</v>
      </c>
      <c r="N58" s="146">
        <v>8</v>
      </c>
      <c r="O58" s="145">
        <f t="shared" si="20"/>
        <v>357</v>
      </c>
      <c r="P58" s="146">
        <f t="shared" si="20"/>
        <v>49</v>
      </c>
      <c r="Q58" s="147">
        <f>+P58/G58</f>
        <v>49</v>
      </c>
      <c r="R58" s="148">
        <f>+O58/P58</f>
        <v>7.285714285714286</v>
      </c>
      <c r="S58" s="145"/>
      <c r="T58" s="149"/>
      <c r="U58" s="145">
        <v>922745</v>
      </c>
      <c r="V58" s="146">
        <v>102024</v>
      </c>
      <c r="W58" s="151">
        <f>+U58/V58</f>
        <v>9.044391515721792</v>
      </c>
      <c r="X58" s="45"/>
    </row>
    <row r="59" spans="1:24" s="20" customFormat="1" ht="15" customHeight="1">
      <c r="A59" s="54">
        <v>55</v>
      </c>
      <c r="B59" s="150" t="s">
        <v>47</v>
      </c>
      <c r="C59" s="143">
        <v>39864</v>
      </c>
      <c r="D59" s="142" t="s">
        <v>27</v>
      </c>
      <c r="E59" s="173" t="s">
        <v>48</v>
      </c>
      <c r="F59" s="174">
        <v>60</v>
      </c>
      <c r="G59" s="144">
        <v>3</v>
      </c>
      <c r="H59" s="144">
        <v>11</v>
      </c>
      <c r="I59" s="145">
        <v>169</v>
      </c>
      <c r="J59" s="146">
        <v>23</v>
      </c>
      <c r="K59" s="145">
        <v>88</v>
      </c>
      <c r="L59" s="146">
        <v>12</v>
      </c>
      <c r="M59" s="145">
        <v>74</v>
      </c>
      <c r="N59" s="146">
        <v>10</v>
      </c>
      <c r="O59" s="145">
        <f>I59+K59+M59</f>
        <v>331</v>
      </c>
      <c r="P59" s="146">
        <f>J59+L59+N59</f>
        <v>45</v>
      </c>
      <c r="Q59" s="147">
        <f>IF(O59&lt;&gt;0,P59/G59,"")</f>
        <v>15</v>
      </c>
      <c r="R59" s="148">
        <f>IF(O59&lt;&gt;0,O59/P59,"")</f>
        <v>7.355555555555555</v>
      </c>
      <c r="S59" s="145">
        <v>476</v>
      </c>
      <c r="T59" s="149">
        <f aca="true" t="shared" si="21" ref="T59:T67">-(S59-O59)/S59</f>
        <v>-0.30462184873949577</v>
      </c>
      <c r="U59" s="145">
        <v>292752.5</v>
      </c>
      <c r="V59" s="146">
        <v>34035</v>
      </c>
      <c r="W59" s="151">
        <f>U59/V59</f>
        <v>8.601513148229763</v>
      </c>
      <c r="X59" s="45"/>
    </row>
    <row r="60" spans="1:24" s="20" customFormat="1" ht="15" customHeight="1">
      <c r="A60" s="54">
        <v>56</v>
      </c>
      <c r="B60" s="150" t="s">
        <v>43</v>
      </c>
      <c r="C60" s="143">
        <v>39857</v>
      </c>
      <c r="D60" s="142" t="s">
        <v>38</v>
      </c>
      <c r="E60" s="173" t="s">
        <v>134</v>
      </c>
      <c r="F60" s="174">
        <v>372</v>
      </c>
      <c r="G60" s="144">
        <v>2</v>
      </c>
      <c r="H60" s="144">
        <v>12</v>
      </c>
      <c r="I60" s="145">
        <v>110</v>
      </c>
      <c r="J60" s="146">
        <v>44</v>
      </c>
      <c r="K60" s="145">
        <v>128</v>
      </c>
      <c r="L60" s="146">
        <v>52</v>
      </c>
      <c r="M60" s="145">
        <v>92</v>
      </c>
      <c r="N60" s="146">
        <v>42</v>
      </c>
      <c r="O60" s="145">
        <f>SUM(I60+K60+M60)</f>
        <v>330</v>
      </c>
      <c r="P60" s="146">
        <f>SUM(J60+L60+N60)</f>
        <v>138</v>
      </c>
      <c r="Q60" s="147">
        <f>IF(O60&lt;&gt;0,P60/G60,"")</f>
        <v>69</v>
      </c>
      <c r="R60" s="148">
        <f>IF(O60&lt;&gt;0,O60/P60,"")</f>
        <v>2.391304347826087</v>
      </c>
      <c r="S60" s="145">
        <v>614</v>
      </c>
      <c r="T60" s="149">
        <f t="shared" si="21"/>
        <v>-0.46254071661237783</v>
      </c>
      <c r="U60" s="145">
        <v>33455717</v>
      </c>
      <c r="V60" s="146">
        <v>4325120</v>
      </c>
      <c r="W60" s="151">
        <f>U60/V60</f>
        <v>7.735211277374963</v>
      </c>
      <c r="X60" s="45"/>
    </row>
    <row r="61" spans="1:24" s="20" customFormat="1" ht="15" customHeight="1">
      <c r="A61" s="54">
        <v>57</v>
      </c>
      <c r="B61" s="150" t="s">
        <v>33</v>
      </c>
      <c r="C61" s="143">
        <v>39822</v>
      </c>
      <c r="D61" s="142" t="s">
        <v>2</v>
      </c>
      <c r="E61" s="173" t="s">
        <v>34</v>
      </c>
      <c r="F61" s="174">
        <v>55</v>
      </c>
      <c r="G61" s="144">
        <v>1</v>
      </c>
      <c r="H61" s="144">
        <v>17</v>
      </c>
      <c r="I61" s="145">
        <v>302</v>
      </c>
      <c r="J61" s="146">
        <v>60</v>
      </c>
      <c r="K61" s="145">
        <v>0</v>
      </c>
      <c r="L61" s="146">
        <v>0</v>
      </c>
      <c r="M61" s="145">
        <v>0</v>
      </c>
      <c r="N61" s="146">
        <v>0</v>
      </c>
      <c r="O61" s="145">
        <f>+M61+K61+I61</f>
        <v>302</v>
      </c>
      <c r="P61" s="146">
        <f>+N61+L61+J61</f>
        <v>60</v>
      </c>
      <c r="Q61" s="147">
        <f>+P61/G61</f>
        <v>60</v>
      </c>
      <c r="R61" s="148">
        <f>+O61/P61</f>
        <v>5.033333333333333</v>
      </c>
      <c r="S61" s="145">
        <v>828</v>
      </c>
      <c r="T61" s="149">
        <f t="shared" si="21"/>
        <v>-0.6352657004830918</v>
      </c>
      <c r="U61" s="145">
        <v>1260133</v>
      </c>
      <c r="V61" s="146">
        <v>143533</v>
      </c>
      <c r="W61" s="151">
        <f>+U61/V61</f>
        <v>8.77939567904245</v>
      </c>
      <c r="X61" s="45"/>
    </row>
    <row r="62" spans="1:24" s="20" customFormat="1" ht="15" customHeight="1">
      <c r="A62" s="54">
        <v>58</v>
      </c>
      <c r="B62" s="150" t="s">
        <v>49</v>
      </c>
      <c r="C62" s="143">
        <v>39871</v>
      </c>
      <c r="D62" s="142" t="s">
        <v>38</v>
      </c>
      <c r="E62" s="173" t="s">
        <v>135</v>
      </c>
      <c r="F62" s="174">
        <v>192</v>
      </c>
      <c r="G62" s="144">
        <v>2</v>
      </c>
      <c r="H62" s="144">
        <v>10</v>
      </c>
      <c r="I62" s="145">
        <v>80</v>
      </c>
      <c r="J62" s="146">
        <v>13</v>
      </c>
      <c r="K62" s="145">
        <v>76</v>
      </c>
      <c r="L62" s="146">
        <v>12</v>
      </c>
      <c r="M62" s="145">
        <v>125</v>
      </c>
      <c r="N62" s="146">
        <v>20</v>
      </c>
      <c r="O62" s="145">
        <f>SUM(I62+K62+M62)</f>
        <v>281</v>
      </c>
      <c r="P62" s="146">
        <f>SUM(J62+L62+N62)</f>
        <v>45</v>
      </c>
      <c r="Q62" s="147">
        <f>IF(O62&lt;&gt;0,P62/G62,"")</f>
        <v>22.5</v>
      </c>
      <c r="R62" s="148">
        <f>IF(O62&lt;&gt;0,O62/P62,"")</f>
        <v>6.2444444444444445</v>
      </c>
      <c r="S62" s="145">
        <v>5061</v>
      </c>
      <c r="T62" s="149">
        <f t="shared" si="21"/>
        <v>-0.9444773760126457</v>
      </c>
      <c r="U62" s="145">
        <v>1529364.5</v>
      </c>
      <c r="V62" s="146">
        <v>227856</v>
      </c>
      <c r="W62" s="151">
        <f>U62/V62</f>
        <v>6.711978179200899</v>
      </c>
      <c r="X62" s="45"/>
    </row>
    <row r="63" spans="1:24" s="20" customFormat="1" ht="15" customHeight="1">
      <c r="A63" s="54">
        <v>59</v>
      </c>
      <c r="B63" s="150" t="s">
        <v>72</v>
      </c>
      <c r="C63" s="143">
        <v>39899</v>
      </c>
      <c r="D63" s="142" t="s">
        <v>2</v>
      </c>
      <c r="E63" s="173" t="s">
        <v>19</v>
      </c>
      <c r="F63" s="174">
        <v>59</v>
      </c>
      <c r="G63" s="144">
        <v>1</v>
      </c>
      <c r="H63" s="144">
        <v>6</v>
      </c>
      <c r="I63" s="145">
        <v>45</v>
      </c>
      <c r="J63" s="146">
        <v>11</v>
      </c>
      <c r="K63" s="145">
        <v>79</v>
      </c>
      <c r="L63" s="146">
        <v>19</v>
      </c>
      <c r="M63" s="145">
        <v>83</v>
      </c>
      <c r="N63" s="146">
        <v>20</v>
      </c>
      <c r="O63" s="145">
        <f aca="true" t="shared" si="22" ref="O63:P66">+M63+K63+I63</f>
        <v>207</v>
      </c>
      <c r="P63" s="146">
        <f t="shared" si="22"/>
        <v>50</v>
      </c>
      <c r="Q63" s="147">
        <f>+P63/G63</f>
        <v>50</v>
      </c>
      <c r="R63" s="148">
        <f>+O63/P63</f>
        <v>4.14</v>
      </c>
      <c r="S63" s="145">
        <v>1456</v>
      </c>
      <c r="T63" s="149">
        <f t="shared" si="21"/>
        <v>-0.8578296703296703</v>
      </c>
      <c r="U63" s="145">
        <v>395250</v>
      </c>
      <c r="V63" s="146">
        <v>41465</v>
      </c>
      <c r="W63" s="151">
        <f>+U63/V63</f>
        <v>9.532135535994213</v>
      </c>
      <c r="X63" s="45"/>
    </row>
    <row r="64" spans="1:24" s="20" customFormat="1" ht="15" customHeight="1">
      <c r="A64" s="54">
        <v>60</v>
      </c>
      <c r="B64" s="150" t="s">
        <v>115</v>
      </c>
      <c r="C64" s="143">
        <v>39773</v>
      </c>
      <c r="D64" s="142" t="s">
        <v>2</v>
      </c>
      <c r="E64" s="173" t="s">
        <v>83</v>
      </c>
      <c r="F64" s="174">
        <v>204</v>
      </c>
      <c r="G64" s="144">
        <v>1</v>
      </c>
      <c r="H64" s="144">
        <v>24</v>
      </c>
      <c r="I64" s="145">
        <v>45</v>
      </c>
      <c r="J64" s="146">
        <v>9</v>
      </c>
      <c r="K64" s="145">
        <v>59</v>
      </c>
      <c r="L64" s="146">
        <v>11</v>
      </c>
      <c r="M64" s="145">
        <v>88</v>
      </c>
      <c r="N64" s="146">
        <v>17</v>
      </c>
      <c r="O64" s="145">
        <f t="shared" si="22"/>
        <v>192</v>
      </c>
      <c r="P64" s="146">
        <f t="shared" si="22"/>
        <v>37</v>
      </c>
      <c r="Q64" s="147">
        <f>+P64/G64</f>
        <v>37</v>
      </c>
      <c r="R64" s="148">
        <f>+O64/P64</f>
        <v>5.1891891891891895</v>
      </c>
      <c r="S64" s="145">
        <v>480</v>
      </c>
      <c r="T64" s="149">
        <f t="shared" si="21"/>
        <v>-0.6</v>
      </c>
      <c r="U64" s="145">
        <v>11443140</v>
      </c>
      <c r="V64" s="146">
        <v>1417687</v>
      </c>
      <c r="W64" s="151">
        <f>+U64/V64</f>
        <v>8.071697067124125</v>
      </c>
      <c r="X64" s="45"/>
    </row>
    <row r="65" spans="1:24" s="20" customFormat="1" ht="15" customHeight="1">
      <c r="A65" s="54">
        <v>61</v>
      </c>
      <c r="B65" s="150" t="s">
        <v>32</v>
      </c>
      <c r="C65" s="143">
        <v>39808</v>
      </c>
      <c r="D65" s="142" t="s">
        <v>2</v>
      </c>
      <c r="E65" s="173" t="s">
        <v>31</v>
      </c>
      <c r="F65" s="174">
        <v>112</v>
      </c>
      <c r="G65" s="144">
        <v>3</v>
      </c>
      <c r="H65" s="144">
        <v>19</v>
      </c>
      <c r="I65" s="145">
        <v>26</v>
      </c>
      <c r="J65" s="146">
        <v>5</v>
      </c>
      <c r="K65" s="145">
        <v>47</v>
      </c>
      <c r="L65" s="146">
        <v>9</v>
      </c>
      <c r="M65" s="145">
        <v>57</v>
      </c>
      <c r="N65" s="146">
        <v>11</v>
      </c>
      <c r="O65" s="145">
        <f t="shared" si="22"/>
        <v>130</v>
      </c>
      <c r="P65" s="146">
        <f t="shared" si="22"/>
        <v>25</v>
      </c>
      <c r="Q65" s="147">
        <f>+P65/G65</f>
        <v>8.333333333333334</v>
      </c>
      <c r="R65" s="148">
        <f>+O65/P65</f>
        <v>5.2</v>
      </c>
      <c r="S65" s="145">
        <v>1044</v>
      </c>
      <c r="T65" s="149">
        <f t="shared" si="21"/>
        <v>-0.8754789272030651</v>
      </c>
      <c r="U65" s="145">
        <v>2058395</v>
      </c>
      <c r="V65" s="146">
        <v>214656</v>
      </c>
      <c r="W65" s="151">
        <f>+U65/V65</f>
        <v>9.589273069469291</v>
      </c>
      <c r="X65" s="45"/>
    </row>
    <row r="66" spans="1:24" s="20" customFormat="1" ht="15" customHeight="1">
      <c r="A66" s="54">
        <v>62</v>
      </c>
      <c r="B66" s="150" t="s">
        <v>84</v>
      </c>
      <c r="C66" s="143">
        <v>39906</v>
      </c>
      <c r="D66" s="142" t="s">
        <v>2</v>
      </c>
      <c r="E66" s="173" t="s">
        <v>85</v>
      </c>
      <c r="F66" s="174">
        <v>51</v>
      </c>
      <c r="G66" s="144">
        <v>2</v>
      </c>
      <c r="H66" s="144">
        <v>5</v>
      </c>
      <c r="I66" s="145">
        <v>60</v>
      </c>
      <c r="J66" s="146">
        <v>10</v>
      </c>
      <c r="K66" s="145">
        <v>44</v>
      </c>
      <c r="L66" s="146">
        <v>6</v>
      </c>
      <c r="M66" s="145">
        <v>12</v>
      </c>
      <c r="N66" s="146">
        <v>2</v>
      </c>
      <c r="O66" s="145">
        <f t="shared" si="22"/>
        <v>116</v>
      </c>
      <c r="P66" s="146">
        <f t="shared" si="22"/>
        <v>18</v>
      </c>
      <c r="Q66" s="147">
        <f>+P66/G66</f>
        <v>9</v>
      </c>
      <c r="R66" s="148">
        <f>+O66/P66</f>
        <v>6.444444444444445</v>
      </c>
      <c r="S66" s="145">
        <v>236</v>
      </c>
      <c r="T66" s="149">
        <f t="shared" si="21"/>
        <v>-0.5084745762711864</v>
      </c>
      <c r="U66" s="145">
        <v>84059</v>
      </c>
      <c r="V66" s="146">
        <v>1120</v>
      </c>
      <c r="W66" s="151">
        <f>+U66/V66</f>
        <v>75.05267857142857</v>
      </c>
      <c r="X66" s="45"/>
    </row>
    <row r="67" spans="1:24" s="20" customFormat="1" ht="15" customHeight="1">
      <c r="A67" s="54">
        <v>63</v>
      </c>
      <c r="B67" s="150" t="s">
        <v>68</v>
      </c>
      <c r="C67" s="143">
        <v>39892</v>
      </c>
      <c r="D67" s="142" t="s">
        <v>38</v>
      </c>
      <c r="E67" s="173" t="s">
        <v>69</v>
      </c>
      <c r="F67" s="174">
        <v>15</v>
      </c>
      <c r="G67" s="144">
        <v>2</v>
      </c>
      <c r="H67" s="144">
        <v>7</v>
      </c>
      <c r="I67" s="145">
        <v>0</v>
      </c>
      <c r="J67" s="146">
        <v>0</v>
      </c>
      <c r="K67" s="145">
        <v>43</v>
      </c>
      <c r="L67" s="146">
        <v>8</v>
      </c>
      <c r="M67" s="145">
        <v>41</v>
      </c>
      <c r="N67" s="146">
        <v>8</v>
      </c>
      <c r="O67" s="145">
        <f>I67+K67+M67</f>
        <v>84</v>
      </c>
      <c r="P67" s="146">
        <f>SUM(J67+L67+N67)</f>
        <v>16</v>
      </c>
      <c r="Q67" s="147">
        <f>IF(O67&lt;&gt;0,P67/G67,"")</f>
        <v>8</v>
      </c>
      <c r="R67" s="148">
        <f>IF(O67&lt;&gt;0,O67/P67,"")</f>
        <v>5.25</v>
      </c>
      <c r="S67" s="145">
        <v>1902</v>
      </c>
      <c r="T67" s="149">
        <f t="shared" si="21"/>
        <v>-0.9558359621451105</v>
      </c>
      <c r="U67" s="145">
        <v>45925.5</v>
      </c>
      <c r="V67" s="146">
        <v>6588</v>
      </c>
      <c r="W67" s="151">
        <f>U67/V67</f>
        <v>6.971083788706739</v>
      </c>
      <c r="X67" s="45"/>
    </row>
    <row r="68" spans="1:24" s="20" customFormat="1" ht="15" customHeight="1">
      <c r="A68" s="54">
        <v>64</v>
      </c>
      <c r="B68" s="150" t="s">
        <v>136</v>
      </c>
      <c r="C68" s="143">
        <v>39878</v>
      </c>
      <c r="D68" s="142" t="s">
        <v>137</v>
      </c>
      <c r="E68" s="173" t="s">
        <v>138</v>
      </c>
      <c r="F68" s="174">
        <v>10</v>
      </c>
      <c r="G68" s="144">
        <v>3</v>
      </c>
      <c r="H68" s="144">
        <v>9</v>
      </c>
      <c r="I68" s="145">
        <v>4</v>
      </c>
      <c r="J68" s="146">
        <v>1</v>
      </c>
      <c r="K68" s="145">
        <v>12</v>
      </c>
      <c r="L68" s="146">
        <v>3</v>
      </c>
      <c r="M68" s="145">
        <v>16</v>
      </c>
      <c r="N68" s="146">
        <v>2</v>
      </c>
      <c r="O68" s="145">
        <f>+I68+K68+M68</f>
        <v>32</v>
      </c>
      <c r="P68" s="146">
        <f>+J68+L68+N68</f>
        <v>6</v>
      </c>
      <c r="Q68" s="147">
        <f>+P68/G68</f>
        <v>2</v>
      </c>
      <c r="R68" s="148">
        <f>+O68/P68</f>
        <v>5.333333333333333</v>
      </c>
      <c r="S68" s="145">
        <v>60</v>
      </c>
      <c r="T68" s="149">
        <f>(+S68-O68)/S68</f>
        <v>0.4666666666666667</v>
      </c>
      <c r="U68" s="145">
        <v>25391.5</v>
      </c>
      <c r="V68" s="146">
        <v>2626</v>
      </c>
      <c r="W68" s="151">
        <f>U68/V68</f>
        <v>9.66926884996192</v>
      </c>
      <c r="X68" s="45"/>
    </row>
    <row r="69" spans="1:24" s="20" customFormat="1" ht="15" customHeight="1">
      <c r="A69" s="54">
        <v>65</v>
      </c>
      <c r="B69" s="150" t="s">
        <v>51</v>
      </c>
      <c r="C69" s="143">
        <v>39780</v>
      </c>
      <c r="D69" s="142" t="s">
        <v>2</v>
      </c>
      <c r="E69" s="173" t="s">
        <v>11</v>
      </c>
      <c r="F69" s="174">
        <v>121</v>
      </c>
      <c r="G69" s="144">
        <v>1</v>
      </c>
      <c r="H69" s="144">
        <v>23</v>
      </c>
      <c r="I69" s="145">
        <v>0</v>
      </c>
      <c r="J69" s="146">
        <v>0</v>
      </c>
      <c r="K69" s="145">
        <v>15</v>
      </c>
      <c r="L69" s="146">
        <v>3</v>
      </c>
      <c r="M69" s="145">
        <v>10</v>
      </c>
      <c r="N69" s="146">
        <v>2</v>
      </c>
      <c r="O69" s="145">
        <f>+M69+K69+I69</f>
        <v>25</v>
      </c>
      <c r="P69" s="146">
        <f>+N69+L69+J69</f>
        <v>5</v>
      </c>
      <c r="Q69" s="147">
        <f>+P69/G69</f>
        <v>5</v>
      </c>
      <c r="R69" s="148">
        <f>+O69/P69</f>
        <v>5</v>
      </c>
      <c r="S69" s="145">
        <v>608</v>
      </c>
      <c r="T69" s="149">
        <f>-(S69-O69)/S69</f>
        <v>-0.9588815789473685</v>
      </c>
      <c r="U69" s="145">
        <v>3466377</v>
      </c>
      <c r="V69" s="146">
        <v>408590</v>
      </c>
      <c r="W69" s="151">
        <f>+U69/V69</f>
        <v>8.483753885312906</v>
      </c>
      <c r="X69" s="45"/>
    </row>
    <row r="70" spans="1:24" s="20" customFormat="1" ht="15" customHeight="1" thickBot="1">
      <c r="A70" s="54">
        <v>66</v>
      </c>
      <c r="B70" s="157" t="s">
        <v>36</v>
      </c>
      <c r="C70" s="158">
        <v>39829</v>
      </c>
      <c r="D70" s="159" t="s">
        <v>27</v>
      </c>
      <c r="E70" s="175" t="s">
        <v>37</v>
      </c>
      <c r="F70" s="188">
        <v>65</v>
      </c>
      <c r="G70" s="160">
        <v>2</v>
      </c>
      <c r="H70" s="160">
        <v>16</v>
      </c>
      <c r="I70" s="161">
        <v>0</v>
      </c>
      <c r="J70" s="152">
        <v>0</v>
      </c>
      <c r="K70" s="161">
        <v>12</v>
      </c>
      <c r="L70" s="152">
        <v>2</v>
      </c>
      <c r="M70" s="161">
        <v>12</v>
      </c>
      <c r="N70" s="152">
        <v>3</v>
      </c>
      <c r="O70" s="161">
        <f>I70+K70+M70</f>
        <v>24</v>
      </c>
      <c r="P70" s="152">
        <f>J70+L70+N70</f>
        <v>5</v>
      </c>
      <c r="Q70" s="155">
        <f>IF(O70&lt;&gt;0,P70/G70,"")</f>
        <v>2.5</v>
      </c>
      <c r="R70" s="156">
        <f>IF(O70&lt;&gt;0,O70/P70,"")</f>
        <v>4.8</v>
      </c>
      <c r="S70" s="161">
        <v>300.5</v>
      </c>
      <c r="T70" s="153">
        <f>-(S70-O70)/S70</f>
        <v>-0.9201331114808652</v>
      </c>
      <c r="U70" s="161">
        <v>814821</v>
      </c>
      <c r="V70" s="152">
        <v>107783</v>
      </c>
      <c r="W70" s="162">
        <f>U70/V70</f>
        <v>7.559828544390117</v>
      </c>
      <c r="X70" s="45"/>
    </row>
    <row r="71" spans="1:28" s="23" customFormat="1" ht="15">
      <c r="A71" s="1"/>
      <c r="B71" s="203"/>
      <c r="C71" s="204"/>
      <c r="D71" s="204"/>
      <c r="E71" s="205"/>
      <c r="F71" s="3"/>
      <c r="G71" s="3"/>
      <c r="H71" s="4"/>
      <c r="I71" s="126"/>
      <c r="J71" s="131"/>
      <c r="K71" s="126"/>
      <c r="L71" s="131"/>
      <c r="M71" s="126"/>
      <c r="N71" s="131"/>
      <c r="O71" s="127"/>
      <c r="P71" s="137"/>
      <c r="Q71" s="131"/>
      <c r="R71" s="5"/>
      <c r="S71" s="126"/>
      <c r="T71" s="6"/>
      <c r="U71" s="126"/>
      <c r="V71" s="131"/>
      <c r="W71" s="5"/>
      <c r="AB71" s="23" t="s">
        <v>18</v>
      </c>
    </row>
    <row r="72" spans="1:24" s="27" customFormat="1" ht="18">
      <c r="A72" s="24"/>
      <c r="B72" s="25"/>
      <c r="C72" s="26"/>
      <c r="F72" s="28"/>
      <c r="G72" s="29"/>
      <c r="H72" s="30"/>
      <c r="I72" s="32"/>
      <c r="J72" s="132"/>
      <c r="K72" s="32"/>
      <c r="L72" s="132"/>
      <c r="M72" s="32"/>
      <c r="N72" s="132"/>
      <c r="O72" s="32"/>
      <c r="P72" s="132"/>
      <c r="Q72" s="132"/>
      <c r="R72" s="31"/>
      <c r="S72" s="32"/>
      <c r="T72" s="33"/>
      <c r="U72" s="32"/>
      <c r="V72" s="132"/>
      <c r="W72" s="31"/>
      <c r="X72" s="34"/>
    </row>
    <row r="73" spans="4:23" ht="18">
      <c r="D73" s="201"/>
      <c r="E73" s="202"/>
      <c r="F73" s="202"/>
      <c r="G73" s="202"/>
      <c r="S73" s="209" t="s">
        <v>0</v>
      </c>
      <c r="T73" s="209"/>
      <c r="U73" s="209"/>
      <c r="V73" s="209"/>
      <c r="W73" s="209"/>
    </row>
    <row r="74" spans="4:23" ht="18">
      <c r="D74" s="40"/>
      <c r="E74" s="41"/>
      <c r="F74" s="42"/>
      <c r="G74" s="42"/>
      <c r="S74" s="209"/>
      <c r="T74" s="209"/>
      <c r="U74" s="209"/>
      <c r="V74" s="209"/>
      <c r="W74" s="209"/>
    </row>
    <row r="75" spans="19:23" ht="18">
      <c r="S75" s="209"/>
      <c r="T75" s="209"/>
      <c r="U75" s="209"/>
      <c r="V75" s="209"/>
      <c r="W75" s="209"/>
    </row>
    <row r="76" spans="16:23" ht="18">
      <c r="P76" s="206" t="s">
        <v>25</v>
      </c>
      <c r="Q76" s="207"/>
      <c r="R76" s="207"/>
      <c r="S76" s="207"/>
      <c r="T76" s="207"/>
      <c r="U76" s="207"/>
      <c r="V76" s="207"/>
      <c r="W76" s="207"/>
    </row>
    <row r="77" spans="16:23" ht="18">
      <c r="P77" s="207"/>
      <c r="Q77" s="207"/>
      <c r="R77" s="207"/>
      <c r="S77" s="207"/>
      <c r="T77" s="207"/>
      <c r="U77" s="207"/>
      <c r="V77" s="207"/>
      <c r="W77" s="207"/>
    </row>
    <row r="78" spans="16:23" ht="18">
      <c r="P78" s="207"/>
      <c r="Q78" s="207"/>
      <c r="R78" s="207"/>
      <c r="S78" s="207"/>
      <c r="T78" s="207"/>
      <c r="U78" s="207"/>
      <c r="V78" s="207"/>
      <c r="W78" s="207"/>
    </row>
    <row r="79" spans="16:23" ht="18">
      <c r="P79" s="207"/>
      <c r="Q79" s="207"/>
      <c r="R79" s="207"/>
      <c r="S79" s="207"/>
      <c r="T79" s="207"/>
      <c r="U79" s="207"/>
      <c r="V79" s="207"/>
      <c r="W79" s="207"/>
    </row>
    <row r="80" spans="16:23" ht="18">
      <c r="P80" s="207"/>
      <c r="Q80" s="207"/>
      <c r="R80" s="207"/>
      <c r="S80" s="207"/>
      <c r="T80" s="207"/>
      <c r="U80" s="207"/>
      <c r="V80" s="207"/>
      <c r="W80" s="207"/>
    </row>
    <row r="81" spans="16:23" ht="18">
      <c r="P81" s="207"/>
      <c r="Q81" s="207"/>
      <c r="R81" s="207"/>
      <c r="S81" s="207"/>
      <c r="T81" s="207"/>
      <c r="U81" s="207"/>
      <c r="V81" s="207"/>
      <c r="W81" s="207"/>
    </row>
    <row r="82" spans="16:23" ht="18">
      <c r="P82" s="208" t="s">
        <v>12</v>
      </c>
      <c r="Q82" s="207"/>
      <c r="R82" s="207"/>
      <c r="S82" s="207"/>
      <c r="T82" s="207"/>
      <c r="U82" s="207"/>
      <c r="V82" s="207"/>
      <c r="W82" s="207"/>
    </row>
    <row r="83" spans="16:23" ht="18">
      <c r="P83" s="207"/>
      <c r="Q83" s="207"/>
      <c r="R83" s="207"/>
      <c r="S83" s="207"/>
      <c r="T83" s="207"/>
      <c r="U83" s="207"/>
      <c r="V83" s="207"/>
      <c r="W83" s="207"/>
    </row>
    <row r="84" spans="16:23" ht="18">
      <c r="P84" s="207"/>
      <c r="Q84" s="207"/>
      <c r="R84" s="207"/>
      <c r="S84" s="207"/>
      <c r="T84" s="207"/>
      <c r="U84" s="207"/>
      <c r="V84" s="207"/>
      <c r="W84" s="207"/>
    </row>
    <row r="85" spans="16:23" ht="18">
      <c r="P85" s="207"/>
      <c r="Q85" s="207"/>
      <c r="R85" s="207"/>
      <c r="S85" s="207"/>
      <c r="T85" s="207"/>
      <c r="U85" s="207"/>
      <c r="V85" s="207"/>
      <c r="W85" s="207"/>
    </row>
    <row r="86" spans="16:23" ht="18">
      <c r="P86" s="207"/>
      <c r="Q86" s="207"/>
      <c r="R86" s="207"/>
      <c r="S86" s="207"/>
      <c r="T86" s="207"/>
      <c r="U86" s="207"/>
      <c r="V86" s="207"/>
      <c r="W86" s="207"/>
    </row>
    <row r="87" spans="16:23" ht="18">
      <c r="P87" s="207"/>
      <c r="Q87" s="207"/>
      <c r="R87" s="207"/>
      <c r="S87" s="207"/>
      <c r="T87" s="207"/>
      <c r="U87" s="207"/>
      <c r="V87" s="207"/>
      <c r="W87" s="207"/>
    </row>
    <row r="88" spans="16:23" ht="18">
      <c r="P88" s="207"/>
      <c r="Q88" s="207"/>
      <c r="R88" s="207"/>
      <c r="S88" s="207"/>
      <c r="T88" s="207"/>
      <c r="U88" s="207"/>
      <c r="V88" s="207"/>
      <c r="W88" s="207"/>
    </row>
  </sheetData>
  <sheetProtection/>
  <mergeCells count="19">
    <mergeCell ref="D73:G73"/>
    <mergeCell ref="B71:E71"/>
    <mergeCell ref="P76:W81"/>
    <mergeCell ref="P82:W88"/>
    <mergeCell ref="S73:W75"/>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6:X7 X35:X40 X13:X26 X46:X49" formula="1" unlockedFormula="1"/>
    <ignoredError sqref="X27:X34 X9:X12" unlockedFormula="1"/>
    <ignoredError sqref="N71:W71 O12:W69"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20" zoomScaleNormal="120" zoomScalePageLayoutView="0" workbookViewId="0" topLeftCell="B1">
      <selection activeCell="B3" sqref="B3:B4"/>
    </sheetView>
  </sheetViews>
  <sheetFormatPr defaultColWidth="39.8515625" defaultRowHeight="12.75"/>
  <cols>
    <col min="1" max="1" width="3.8515625" style="119" bestFit="1" customWidth="1"/>
    <col min="2" max="2" width="42.7109375" style="118" customWidth="1"/>
    <col min="3" max="3" width="9.421875" style="116" customWidth="1"/>
    <col min="4" max="4" width="12.28125" style="118" customWidth="1"/>
    <col min="5" max="5" width="18.140625" style="120" hidden="1" customWidth="1"/>
    <col min="6" max="6" width="6.28125" style="116" hidden="1" customWidth="1"/>
    <col min="7" max="7" width="8.140625" style="116" customWidth="1"/>
    <col min="8" max="8" width="10.28125" style="116" customWidth="1"/>
    <col min="9" max="9" width="11.00390625" style="117" hidden="1" customWidth="1"/>
    <col min="10" max="10" width="7.421875" style="118" hidden="1" customWidth="1"/>
    <col min="11" max="11" width="11.00390625" style="117" hidden="1" customWidth="1"/>
    <col min="12" max="12" width="8.00390625" style="118" hidden="1" customWidth="1"/>
    <col min="13" max="13" width="12.140625" style="117" hidden="1" customWidth="1"/>
    <col min="14" max="14" width="8.00390625" style="118" hidden="1" customWidth="1"/>
    <col min="15" max="15" width="12.28125" style="121" customWidth="1"/>
    <col min="16" max="16" width="7.8515625" style="118" bestFit="1" customWidth="1"/>
    <col min="17" max="17" width="10.7109375" style="118" hidden="1" customWidth="1"/>
    <col min="18" max="18" width="7.7109375" style="123" hidden="1" customWidth="1"/>
    <col min="19" max="19" width="12.140625" style="124" hidden="1" customWidth="1"/>
    <col min="20" max="20" width="0.85546875" style="118" hidden="1" customWidth="1"/>
    <col min="21" max="21" width="15.421875" style="117" bestFit="1" customWidth="1"/>
    <col min="22" max="22" width="12.421875" style="125" bestFit="1" customWidth="1"/>
    <col min="23" max="23" width="7.8515625" style="123" bestFit="1" customWidth="1"/>
    <col min="24" max="24" width="39.8515625" style="122" customWidth="1"/>
    <col min="25" max="27" width="39.8515625" style="118" customWidth="1"/>
    <col min="28" max="28" width="2.00390625" style="118" bestFit="1" customWidth="1"/>
    <col min="29" max="16384" width="39.8515625" style="118" customWidth="1"/>
  </cols>
  <sheetData>
    <row r="1" spans="1:15" s="67" customFormat="1" ht="99" customHeight="1">
      <c r="A1" s="55"/>
      <c r="B1" s="56"/>
      <c r="C1" s="57"/>
      <c r="D1" s="58"/>
      <c r="E1" s="58"/>
      <c r="F1" s="59"/>
      <c r="G1" s="59"/>
      <c r="H1" s="59"/>
      <c r="I1" s="60"/>
      <c r="J1" s="61"/>
      <c r="K1" s="62"/>
      <c r="L1" s="63"/>
      <c r="M1" s="64"/>
      <c r="N1" s="65"/>
      <c r="O1" s="66"/>
    </row>
    <row r="2" spans="1:23" s="68" customFormat="1" ht="27.75" thickBot="1">
      <c r="A2" s="223" t="s">
        <v>13</v>
      </c>
      <c r="B2" s="224"/>
      <c r="C2" s="224"/>
      <c r="D2" s="224"/>
      <c r="E2" s="224"/>
      <c r="F2" s="224"/>
      <c r="G2" s="224"/>
      <c r="H2" s="224"/>
      <c r="I2" s="224"/>
      <c r="J2" s="224"/>
      <c r="K2" s="224"/>
      <c r="L2" s="224"/>
      <c r="M2" s="224"/>
      <c r="N2" s="224"/>
      <c r="O2" s="224"/>
      <c r="P2" s="224"/>
      <c r="Q2" s="224"/>
      <c r="R2" s="224"/>
      <c r="S2" s="224"/>
      <c r="T2" s="224"/>
      <c r="U2" s="224"/>
      <c r="V2" s="224"/>
      <c r="W2" s="224"/>
    </row>
    <row r="3" spans="1:23" s="70" customFormat="1" ht="16.5" customHeight="1">
      <c r="A3" s="69"/>
      <c r="B3" s="225" t="s">
        <v>14</v>
      </c>
      <c r="C3" s="227" t="s">
        <v>20</v>
      </c>
      <c r="D3" s="229" t="s">
        <v>4</v>
      </c>
      <c r="E3" s="229" t="s">
        <v>1</v>
      </c>
      <c r="F3" s="229" t="s">
        <v>21</v>
      </c>
      <c r="G3" s="229" t="s">
        <v>22</v>
      </c>
      <c r="H3" s="229" t="s">
        <v>23</v>
      </c>
      <c r="I3" s="217" t="s">
        <v>5</v>
      </c>
      <c r="J3" s="217"/>
      <c r="K3" s="217" t="s">
        <v>6</v>
      </c>
      <c r="L3" s="217"/>
      <c r="M3" s="217" t="s">
        <v>7</v>
      </c>
      <c r="N3" s="217"/>
      <c r="O3" s="218" t="s">
        <v>24</v>
      </c>
      <c r="P3" s="218"/>
      <c r="Q3" s="218"/>
      <c r="R3" s="218"/>
      <c r="S3" s="217" t="s">
        <v>3</v>
      </c>
      <c r="T3" s="217"/>
      <c r="U3" s="218" t="s">
        <v>15</v>
      </c>
      <c r="V3" s="218"/>
      <c r="W3" s="219"/>
    </row>
    <row r="4" spans="1:23" s="70" customFormat="1" ht="37.5" customHeight="1" thickBot="1">
      <c r="A4" s="71"/>
      <c r="B4" s="226"/>
      <c r="C4" s="228"/>
      <c r="D4" s="230"/>
      <c r="E4" s="230"/>
      <c r="F4" s="231"/>
      <c r="G4" s="231"/>
      <c r="H4" s="231"/>
      <c r="I4" s="72" t="s">
        <v>10</v>
      </c>
      <c r="J4" s="73" t="s">
        <v>9</v>
      </c>
      <c r="K4" s="72" t="s">
        <v>10</v>
      </c>
      <c r="L4" s="73" t="s">
        <v>9</v>
      </c>
      <c r="M4" s="72" t="s">
        <v>10</v>
      </c>
      <c r="N4" s="73" t="s">
        <v>9</v>
      </c>
      <c r="O4" s="74" t="s">
        <v>10</v>
      </c>
      <c r="P4" s="75" t="s">
        <v>9</v>
      </c>
      <c r="Q4" s="75" t="s">
        <v>16</v>
      </c>
      <c r="R4" s="76" t="s">
        <v>17</v>
      </c>
      <c r="S4" s="72" t="s">
        <v>10</v>
      </c>
      <c r="T4" s="77" t="s">
        <v>8</v>
      </c>
      <c r="U4" s="72" t="s">
        <v>10</v>
      </c>
      <c r="V4" s="73" t="s">
        <v>9</v>
      </c>
      <c r="W4" s="78" t="s">
        <v>17</v>
      </c>
    </row>
    <row r="5" spans="1:24" s="79" customFormat="1" ht="15.75" customHeight="1">
      <c r="A5" s="2">
        <v>1</v>
      </c>
      <c r="B5" s="176" t="s">
        <v>116</v>
      </c>
      <c r="C5" s="177">
        <v>39934</v>
      </c>
      <c r="D5" s="178" t="s">
        <v>27</v>
      </c>
      <c r="E5" s="179" t="s">
        <v>28</v>
      </c>
      <c r="F5" s="180">
        <v>120</v>
      </c>
      <c r="G5" s="181">
        <v>120</v>
      </c>
      <c r="H5" s="181">
        <v>1</v>
      </c>
      <c r="I5" s="182">
        <v>235489</v>
      </c>
      <c r="J5" s="183">
        <v>22326</v>
      </c>
      <c r="K5" s="182">
        <v>202604.25</v>
      </c>
      <c r="L5" s="183">
        <v>19062</v>
      </c>
      <c r="M5" s="182">
        <v>130173</v>
      </c>
      <c r="N5" s="183">
        <v>12530</v>
      </c>
      <c r="O5" s="182">
        <f>I5+K5+M5</f>
        <v>568266.25</v>
      </c>
      <c r="P5" s="183">
        <f>J5+L5+N5</f>
        <v>53918</v>
      </c>
      <c r="Q5" s="184">
        <f>IF(O5&lt;&gt;0,P5/G5,"")</f>
        <v>449.31666666666666</v>
      </c>
      <c r="R5" s="185">
        <f>IF(O5&lt;&gt;0,O5/P5,"")</f>
        <v>10.539453429281501</v>
      </c>
      <c r="S5" s="182"/>
      <c r="T5" s="186"/>
      <c r="U5" s="182">
        <v>568266.25</v>
      </c>
      <c r="V5" s="183">
        <v>53918</v>
      </c>
      <c r="W5" s="187">
        <f>U5/V5</f>
        <v>10.539453429281501</v>
      </c>
      <c r="X5" s="70"/>
    </row>
    <row r="6" spans="1:24" s="79" customFormat="1" ht="16.5" customHeight="1">
      <c r="A6" s="2">
        <v>2</v>
      </c>
      <c r="B6" s="150" t="s">
        <v>106</v>
      </c>
      <c r="C6" s="143">
        <v>39927</v>
      </c>
      <c r="D6" s="142" t="s">
        <v>26</v>
      </c>
      <c r="E6" s="173" t="s">
        <v>19</v>
      </c>
      <c r="F6" s="174">
        <v>65</v>
      </c>
      <c r="G6" s="144">
        <v>65</v>
      </c>
      <c r="H6" s="144">
        <v>2</v>
      </c>
      <c r="I6" s="145">
        <v>116906</v>
      </c>
      <c r="J6" s="146">
        <v>10472</v>
      </c>
      <c r="K6" s="145">
        <v>128388</v>
      </c>
      <c r="L6" s="146">
        <v>11326</v>
      </c>
      <c r="M6" s="145">
        <v>76015</v>
      </c>
      <c r="N6" s="146">
        <v>7108</v>
      </c>
      <c r="O6" s="145">
        <f aca="true" t="shared" si="0" ref="O6:P8">+I6+K6+M6</f>
        <v>321309</v>
      </c>
      <c r="P6" s="146">
        <f t="shared" si="0"/>
        <v>28906</v>
      </c>
      <c r="Q6" s="147">
        <f>IF(O6&lt;&gt;0,P6/G6,"")</f>
        <v>444.7076923076923</v>
      </c>
      <c r="R6" s="148">
        <f>IF(O6&lt;&gt;0,O6/P6,"")</f>
        <v>11.11565072995226</v>
      </c>
      <c r="S6" s="145">
        <v>343530</v>
      </c>
      <c r="T6" s="149">
        <f>IF(S6&lt;&gt;0,-(S6-O6)/S6,"")</f>
        <v>-0.06468430704741944</v>
      </c>
      <c r="U6" s="145">
        <v>957914</v>
      </c>
      <c r="V6" s="146">
        <v>92829</v>
      </c>
      <c r="W6" s="151">
        <f>U6/V6</f>
        <v>10.319124411552425</v>
      </c>
      <c r="X6" s="70"/>
    </row>
    <row r="7" spans="1:24" s="79" customFormat="1" ht="15.75" customHeight="1" thickBot="1">
      <c r="A7" s="48">
        <v>3</v>
      </c>
      <c r="B7" s="157" t="s">
        <v>89</v>
      </c>
      <c r="C7" s="158">
        <v>39913</v>
      </c>
      <c r="D7" s="159" t="s">
        <v>26</v>
      </c>
      <c r="E7" s="175" t="s">
        <v>19</v>
      </c>
      <c r="F7" s="188">
        <v>102</v>
      </c>
      <c r="G7" s="160">
        <v>97</v>
      </c>
      <c r="H7" s="160">
        <v>4</v>
      </c>
      <c r="I7" s="161">
        <v>66435</v>
      </c>
      <c r="J7" s="152">
        <v>7086</v>
      </c>
      <c r="K7" s="161">
        <v>74125</v>
      </c>
      <c r="L7" s="152">
        <v>7610</v>
      </c>
      <c r="M7" s="161">
        <v>48561</v>
      </c>
      <c r="N7" s="152">
        <v>5214</v>
      </c>
      <c r="O7" s="161">
        <f t="shared" si="0"/>
        <v>189121</v>
      </c>
      <c r="P7" s="152">
        <f t="shared" si="0"/>
        <v>19910</v>
      </c>
      <c r="Q7" s="155">
        <f>IF(O7&lt;&gt;0,P7/G7,"")</f>
        <v>205.2577319587629</v>
      </c>
      <c r="R7" s="156">
        <f>IF(O7&lt;&gt;0,O7/P7,"")</f>
        <v>9.498794575590155</v>
      </c>
      <c r="S7" s="161">
        <v>280893</v>
      </c>
      <c r="T7" s="153">
        <f>IF(S7&lt;&gt;0,-(S7-O7)/S7,"")</f>
        <v>-0.32671515488104014</v>
      </c>
      <c r="U7" s="161">
        <v>2501966</v>
      </c>
      <c r="V7" s="152">
        <v>282804</v>
      </c>
      <c r="W7" s="162">
        <f>U7/V7</f>
        <v>8.846996506414337</v>
      </c>
      <c r="X7" s="80"/>
    </row>
    <row r="8" spans="1:25" s="83" customFormat="1" ht="15.75" customHeight="1">
      <c r="A8" s="81">
        <v>4</v>
      </c>
      <c r="B8" s="163" t="s">
        <v>117</v>
      </c>
      <c r="C8" s="164">
        <v>39745</v>
      </c>
      <c r="D8" s="165" t="s">
        <v>29</v>
      </c>
      <c r="E8" s="189" t="s">
        <v>118</v>
      </c>
      <c r="F8" s="190">
        <v>72</v>
      </c>
      <c r="G8" s="166">
        <v>69</v>
      </c>
      <c r="H8" s="166">
        <v>28</v>
      </c>
      <c r="I8" s="167">
        <v>39798</v>
      </c>
      <c r="J8" s="168">
        <v>3713</v>
      </c>
      <c r="K8" s="167">
        <v>51855</v>
      </c>
      <c r="L8" s="168">
        <v>4744</v>
      </c>
      <c r="M8" s="167">
        <v>40667</v>
      </c>
      <c r="N8" s="168">
        <v>3968</v>
      </c>
      <c r="O8" s="167">
        <f t="shared" si="0"/>
        <v>132320</v>
      </c>
      <c r="P8" s="168">
        <f t="shared" si="0"/>
        <v>12425</v>
      </c>
      <c r="Q8" s="169">
        <f aca="true" t="shared" si="1" ref="Q8:Q13">+P8/G8</f>
        <v>180.07246376811594</v>
      </c>
      <c r="R8" s="170">
        <f aca="true" t="shared" si="2" ref="R8:R13">+O8/P8</f>
        <v>10.649496981891348</v>
      </c>
      <c r="S8" s="167">
        <v>65</v>
      </c>
      <c r="T8" s="171"/>
      <c r="U8" s="167">
        <v>1421472</v>
      </c>
      <c r="V8" s="168">
        <v>158478</v>
      </c>
      <c r="W8" s="172">
        <f aca="true" t="shared" si="3" ref="W8:W13">+U8/V8</f>
        <v>8.96952258357627</v>
      </c>
      <c r="X8" s="80"/>
      <c r="Y8" s="82"/>
    </row>
    <row r="9" spans="1:24" s="67" customFormat="1" ht="15.75" customHeight="1">
      <c r="A9" s="2">
        <v>5</v>
      </c>
      <c r="B9" s="150" t="s">
        <v>107</v>
      </c>
      <c r="C9" s="143">
        <v>39927</v>
      </c>
      <c r="D9" s="142" t="s">
        <v>2</v>
      </c>
      <c r="E9" s="173" t="s">
        <v>11</v>
      </c>
      <c r="F9" s="174">
        <v>80</v>
      </c>
      <c r="G9" s="144">
        <v>80</v>
      </c>
      <c r="H9" s="144">
        <v>2</v>
      </c>
      <c r="I9" s="145">
        <v>37976</v>
      </c>
      <c r="J9" s="146">
        <v>4118</v>
      </c>
      <c r="K9" s="145">
        <v>41827</v>
      </c>
      <c r="L9" s="146">
        <v>4404</v>
      </c>
      <c r="M9" s="145">
        <v>35398</v>
      </c>
      <c r="N9" s="146">
        <v>3720</v>
      </c>
      <c r="O9" s="145">
        <f aca="true" t="shared" si="4" ref="O9:P11">+M9+K9+I9</f>
        <v>115201</v>
      </c>
      <c r="P9" s="146">
        <f t="shared" si="4"/>
        <v>12242</v>
      </c>
      <c r="Q9" s="147">
        <f t="shared" si="1"/>
        <v>153.025</v>
      </c>
      <c r="R9" s="148">
        <f t="shared" si="2"/>
        <v>9.410308773076295</v>
      </c>
      <c r="S9" s="145">
        <v>158963</v>
      </c>
      <c r="T9" s="149">
        <f>-(S9-O9)/S9</f>
        <v>-0.27529676717223506</v>
      </c>
      <c r="U9" s="145">
        <v>447362</v>
      </c>
      <c r="V9" s="146">
        <v>51508</v>
      </c>
      <c r="W9" s="151">
        <f t="shared" si="3"/>
        <v>8.685291605187544</v>
      </c>
      <c r="X9" s="80"/>
    </row>
    <row r="10" spans="1:24" s="67" customFormat="1" ht="15.75" customHeight="1">
      <c r="A10" s="2">
        <v>6</v>
      </c>
      <c r="B10" s="150" t="s">
        <v>119</v>
      </c>
      <c r="C10" s="143">
        <v>39913</v>
      </c>
      <c r="D10" s="142" t="s">
        <v>2</v>
      </c>
      <c r="E10" s="173" t="s">
        <v>11</v>
      </c>
      <c r="F10" s="174">
        <v>95</v>
      </c>
      <c r="G10" s="144">
        <v>101</v>
      </c>
      <c r="H10" s="144">
        <v>4</v>
      </c>
      <c r="I10" s="145">
        <v>39471</v>
      </c>
      <c r="J10" s="146">
        <v>3901</v>
      </c>
      <c r="K10" s="145">
        <v>36556</v>
      </c>
      <c r="L10" s="146">
        <v>3515</v>
      </c>
      <c r="M10" s="145">
        <v>27736</v>
      </c>
      <c r="N10" s="146">
        <v>2700</v>
      </c>
      <c r="O10" s="145">
        <f t="shared" si="4"/>
        <v>103763</v>
      </c>
      <c r="P10" s="146">
        <f t="shared" si="4"/>
        <v>10116</v>
      </c>
      <c r="Q10" s="147">
        <f t="shared" si="1"/>
        <v>100.15841584158416</v>
      </c>
      <c r="R10" s="148">
        <f t="shared" si="2"/>
        <v>10.25731514432582</v>
      </c>
      <c r="S10" s="145">
        <v>212099</v>
      </c>
      <c r="T10" s="149">
        <f>-(S10-O10)/S10</f>
        <v>-0.5107803431416461</v>
      </c>
      <c r="U10" s="145">
        <v>1331583</v>
      </c>
      <c r="V10" s="146">
        <v>132106</v>
      </c>
      <c r="W10" s="151">
        <f t="shared" si="3"/>
        <v>10.079655731003891</v>
      </c>
      <c r="X10" s="83"/>
    </row>
    <row r="11" spans="1:24" s="67" customFormat="1" ht="15.75" customHeight="1">
      <c r="A11" s="2">
        <v>7</v>
      </c>
      <c r="B11" s="150" t="s">
        <v>98</v>
      </c>
      <c r="C11" s="143">
        <v>39920</v>
      </c>
      <c r="D11" s="142" t="s">
        <v>2</v>
      </c>
      <c r="E11" s="173" t="s">
        <v>34</v>
      </c>
      <c r="F11" s="174">
        <v>65</v>
      </c>
      <c r="G11" s="144">
        <v>64</v>
      </c>
      <c r="H11" s="144">
        <v>3</v>
      </c>
      <c r="I11" s="145">
        <v>30083</v>
      </c>
      <c r="J11" s="146">
        <v>2596</v>
      </c>
      <c r="K11" s="145">
        <v>37175</v>
      </c>
      <c r="L11" s="146">
        <v>3155</v>
      </c>
      <c r="M11" s="145">
        <v>18551</v>
      </c>
      <c r="N11" s="146">
        <v>1643</v>
      </c>
      <c r="O11" s="145">
        <f t="shared" si="4"/>
        <v>85809</v>
      </c>
      <c r="P11" s="146">
        <f t="shared" si="4"/>
        <v>7394</v>
      </c>
      <c r="Q11" s="147">
        <f t="shared" si="1"/>
        <v>115.53125</v>
      </c>
      <c r="R11" s="148">
        <f t="shared" si="2"/>
        <v>11.605220449012712</v>
      </c>
      <c r="S11" s="145">
        <v>118324</v>
      </c>
      <c r="T11" s="149">
        <f>-(S11-O11)/S11</f>
        <v>-0.27479632196342246</v>
      </c>
      <c r="U11" s="145">
        <v>623342</v>
      </c>
      <c r="V11" s="146">
        <v>59929</v>
      </c>
      <c r="W11" s="151">
        <f t="shared" si="3"/>
        <v>10.401341587545263</v>
      </c>
      <c r="X11" s="82"/>
    </row>
    <row r="12" spans="1:25" s="67" customFormat="1" ht="15.75" customHeight="1">
      <c r="A12" s="2">
        <v>8</v>
      </c>
      <c r="B12" s="150" t="s">
        <v>99</v>
      </c>
      <c r="C12" s="143">
        <v>39920</v>
      </c>
      <c r="D12" s="142" t="s">
        <v>29</v>
      </c>
      <c r="E12" s="173" t="s">
        <v>100</v>
      </c>
      <c r="F12" s="174">
        <v>132</v>
      </c>
      <c r="G12" s="144">
        <v>113</v>
      </c>
      <c r="H12" s="144">
        <v>3</v>
      </c>
      <c r="I12" s="145">
        <v>26645</v>
      </c>
      <c r="J12" s="146">
        <v>3279</v>
      </c>
      <c r="K12" s="145">
        <v>30503</v>
      </c>
      <c r="L12" s="146">
        <v>3574</v>
      </c>
      <c r="M12" s="145">
        <v>23605</v>
      </c>
      <c r="N12" s="146">
        <v>2763</v>
      </c>
      <c r="O12" s="145">
        <f>+I12+K12+M12</f>
        <v>80753</v>
      </c>
      <c r="P12" s="146">
        <f>+J12+L12+N12</f>
        <v>9616</v>
      </c>
      <c r="Q12" s="147">
        <f t="shared" si="1"/>
        <v>85.09734513274336</v>
      </c>
      <c r="R12" s="148">
        <f t="shared" si="2"/>
        <v>8.397774542429284</v>
      </c>
      <c r="S12" s="145">
        <v>139246</v>
      </c>
      <c r="T12" s="149">
        <f>(+S12-O12)/S12</f>
        <v>0.42006951725722824</v>
      </c>
      <c r="U12" s="145">
        <v>772096</v>
      </c>
      <c r="V12" s="146">
        <v>93894</v>
      </c>
      <c r="W12" s="151">
        <f t="shared" si="3"/>
        <v>8.223060046435341</v>
      </c>
      <c r="X12" s="84"/>
      <c r="Y12" s="82"/>
    </row>
    <row r="13" spans="1:25" s="67" customFormat="1" ht="15.75" customHeight="1">
      <c r="A13" s="2">
        <v>9</v>
      </c>
      <c r="B13" s="150" t="s">
        <v>108</v>
      </c>
      <c r="C13" s="143">
        <v>39927</v>
      </c>
      <c r="D13" s="142" t="s">
        <v>2</v>
      </c>
      <c r="E13" s="173" t="s">
        <v>31</v>
      </c>
      <c r="F13" s="174">
        <v>48</v>
      </c>
      <c r="G13" s="144">
        <v>46</v>
      </c>
      <c r="H13" s="144">
        <v>2</v>
      </c>
      <c r="I13" s="145">
        <v>26372</v>
      </c>
      <c r="J13" s="146">
        <v>2499</v>
      </c>
      <c r="K13" s="145">
        <v>34137</v>
      </c>
      <c r="L13" s="146">
        <v>3110</v>
      </c>
      <c r="M13" s="145">
        <v>19994</v>
      </c>
      <c r="N13" s="146">
        <v>1862</v>
      </c>
      <c r="O13" s="145">
        <f>+M13+K13+I13</f>
        <v>80503</v>
      </c>
      <c r="P13" s="146">
        <f>+N13+L13+J13</f>
        <v>7471</v>
      </c>
      <c r="Q13" s="147">
        <f t="shared" si="1"/>
        <v>162.41304347826087</v>
      </c>
      <c r="R13" s="148">
        <f t="shared" si="2"/>
        <v>10.775398206398073</v>
      </c>
      <c r="S13" s="145">
        <v>66934</v>
      </c>
      <c r="T13" s="149">
        <f>-(S13-O13)/S13</f>
        <v>0.20272208444139003</v>
      </c>
      <c r="U13" s="145">
        <v>167683</v>
      </c>
      <c r="V13" s="146">
        <v>16084</v>
      </c>
      <c r="W13" s="151">
        <f t="shared" si="3"/>
        <v>10.425453867197215</v>
      </c>
      <c r="X13" s="82"/>
      <c r="Y13" s="82"/>
    </row>
    <row r="14" spans="1:25" s="67" customFormat="1" ht="15.75" customHeight="1">
      <c r="A14" s="2">
        <v>10</v>
      </c>
      <c r="B14" s="150" t="s">
        <v>120</v>
      </c>
      <c r="C14" s="143">
        <v>39934</v>
      </c>
      <c r="D14" s="142" t="s">
        <v>38</v>
      </c>
      <c r="E14" s="173" t="s">
        <v>121</v>
      </c>
      <c r="F14" s="174">
        <v>125</v>
      </c>
      <c r="G14" s="144">
        <v>125</v>
      </c>
      <c r="H14" s="144">
        <v>1</v>
      </c>
      <c r="I14" s="145">
        <v>23162.25</v>
      </c>
      <c r="J14" s="146">
        <v>2942</v>
      </c>
      <c r="K14" s="145">
        <v>26188.25</v>
      </c>
      <c r="L14" s="146">
        <v>3159</v>
      </c>
      <c r="M14" s="145">
        <v>20437.75</v>
      </c>
      <c r="N14" s="146">
        <v>2562</v>
      </c>
      <c r="O14" s="145">
        <f>SUM(I14+K14+M14)</f>
        <v>69788.25</v>
      </c>
      <c r="P14" s="146">
        <f>SUM(J14+L14+N14)</f>
        <v>8663</v>
      </c>
      <c r="Q14" s="147">
        <f>IF(O14&lt;&gt;0,P14/G14,"")</f>
        <v>69.304</v>
      </c>
      <c r="R14" s="148">
        <f>IF(O14&lt;&gt;0,O14/P14,"")</f>
        <v>8.055898649428604</v>
      </c>
      <c r="S14" s="145"/>
      <c r="T14" s="149"/>
      <c r="U14" s="145">
        <v>69788.25</v>
      </c>
      <c r="V14" s="146">
        <v>8663</v>
      </c>
      <c r="W14" s="151">
        <f>U14/V14</f>
        <v>8.055898649428604</v>
      </c>
      <c r="X14" s="82"/>
      <c r="Y14" s="82"/>
    </row>
    <row r="15" spans="1:25" s="67" customFormat="1" ht="15.75" customHeight="1">
      <c r="A15" s="2">
        <v>11</v>
      </c>
      <c r="B15" s="150" t="s">
        <v>79</v>
      </c>
      <c r="C15" s="143">
        <v>39906</v>
      </c>
      <c r="D15" s="142" t="s">
        <v>2</v>
      </c>
      <c r="E15" s="173" t="s">
        <v>34</v>
      </c>
      <c r="F15" s="174">
        <v>96</v>
      </c>
      <c r="G15" s="144">
        <v>91</v>
      </c>
      <c r="H15" s="144">
        <v>5</v>
      </c>
      <c r="I15" s="145">
        <v>24297</v>
      </c>
      <c r="J15" s="146">
        <v>4153</v>
      </c>
      <c r="K15" s="145">
        <v>21109</v>
      </c>
      <c r="L15" s="146">
        <v>3507</v>
      </c>
      <c r="M15" s="145">
        <v>19009</v>
      </c>
      <c r="N15" s="146">
        <v>3145</v>
      </c>
      <c r="O15" s="145">
        <f>+M15+K15+I15</f>
        <v>64415</v>
      </c>
      <c r="P15" s="146">
        <f>+N15+L15+J15</f>
        <v>10805</v>
      </c>
      <c r="Q15" s="147">
        <f>+P15/G15</f>
        <v>118.73626373626374</v>
      </c>
      <c r="R15" s="148">
        <f>+O15/P15</f>
        <v>5.961591855622397</v>
      </c>
      <c r="S15" s="145">
        <v>107301</v>
      </c>
      <c r="T15" s="149">
        <f>-(S15-O15)/S15</f>
        <v>-0.39967940652929607</v>
      </c>
      <c r="U15" s="145">
        <v>3042168</v>
      </c>
      <c r="V15" s="146">
        <v>356228</v>
      </c>
      <c r="W15" s="151">
        <f>+U15/V15</f>
        <v>8.539946326509988</v>
      </c>
      <c r="X15" s="82"/>
      <c r="Y15" s="82"/>
    </row>
    <row r="16" spans="1:25" s="67" customFormat="1" ht="15.75" customHeight="1">
      <c r="A16" s="2">
        <v>12</v>
      </c>
      <c r="B16" s="150" t="s">
        <v>55</v>
      </c>
      <c r="C16" s="143">
        <v>39884</v>
      </c>
      <c r="D16" s="142" t="s">
        <v>29</v>
      </c>
      <c r="E16" s="173" t="s">
        <v>56</v>
      </c>
      <c r="F16" s="174">
        <v>355</v>
      </c>
      <c r="G16" s="144">
        <v>102</v>
      </c>
      <c r="H16" s="144">
        <v>8</v>
      </c>
      <c r="I16" s="145">
        <v>16224</v>
      </c>
      <c r="J16" s="146">
        <v>2219</v>
      </c>
      <c r="K16" s="145">
        <v>19098</v>
      </c>
      <c r="L16" s="146">
        <v>2473</v>
      </c>
      <c r="M16" s="145">
        <v>18272</v>
      </c>
      <c r="N16" s="146">
        <v>2371</v>
      </c>
      <c r="O16" s="145">
        <f>+I16+K16+M16</f>
        <v>53594</v>
      </c>
      <c r="P16" s="146">
        <f>+J16+L16+N16</f>
        <v>7063</v>
      </c>
      <c r="Q16" s="147">
        <f>+P16/G16</f>
        <v>69.24509803921569</v>
      </c>
      <c r="R16" s="148">
        <f>+O16/P16</f>
        <v>7.587993770352542</v>
      </c>
      <c r="S16" s="145">
        <v>104524</v>
      </c>
      <c r="T16" s="149">
        <f>(+S16-O16)/S16</f>
        <v>0.4872565152500861</v>
      </c>
      <c r="U16" s="145">
        <v>18957586</v>
      </c>
      <c r="V16" s="146">
        <v>2477709</v>
      </c>
      <c r="W16" s="151">
        <f>+U16/V16</f>
        <v>7.651256059529186</v>
      </c>
      <c r="X16" s="82"/>
      <c r="Y16" s="82"/>
    </row>
    <row r="17" spans="1:25" s="67" customFormat="1" ht="15.75" customHeight="1">
      <c r="A17" s="2">
        <v>13</v>
      </c>
      <c r="B17" s="150" t="s">
        <v>101</v>
      </c>
      <c r="C17" s="143">
        <v>39920</v>
      </c>
      <c r="D17" s="142" t="s">
        <v>26</v>
      </c>
      <c r="E17" s="173" t="s">
        <v>58</v>
      </c>
      <c r="F17" s="174">
        <v>67</v>
      </c>
      <c r="G17" s="144">
        <v>50</v>
      </c>
      <c r="H17" s="144">
        <v>3</v>
      </c>
      <c r="I17" s="145">
        <v>14192</v>
      </c>
      <c r="J17" s="146">
        <v>1486</v>
      </c>
      <c r="K17" s="145">
        <v>13586</v>
      </c>
      <c r="L17" s="146">
        <v>1361</v>
      </c>
      <c r="M17" s="145">
        <v>10791</v>
      </c>
      <c r="N17" s="146">
        <v>1124</v>
      </c>
      <c r="O17" s="145">
        <f>+I17+K17+M17</f>
        <v>38569</v>
      </c>
      <c r="P17" s="146">
        <f>+J17+L17+N17</f>
        <v>3971</v>
      </c>
      <c r="Q17" s="147">
        <f aca="true" t="shared" si="5" ref="Q17:Q24">IF(O17&lt;&gt;0,P17/G17,"")</f>
        <v>79.42</v>
      </c>
      <c r="R17" s="148">
        <f aca="true" t="shared" si="6" ref="R17:R24">IF(O17&lt;&gt;0,O17/P17,"")</f>
        <v>9.712666834550491</v>
      </c>
      <c r="S17" s="145">
        <v>98825</v>
      </c>
      <c r="T17" s="149">
        <f>IF(S17&lt;&gt;0,-(S17-O17)/S17,"")</f>
        <v>-0.6097242600556539</v>
      </c>
      <c r="U17" s="145">
        <v>451666</v>
      </c>
      <c r="V17" s="146">
        <v>45786</v>
      </c>
      <c r="W17" s="151">
        <f aca="true" t="shared" si="7" ref="W17:W24">U17/V17</f>
        <v>9.864718472895644</v>
      </c>
      <c r="X17" s="82"/>
      <c r="Y17" s="82"/>
    </row>
    <row r="18" spans="1:25" s="67" customFormat="1" ht="15.75" customHeight="1">
      <c r="A18" s="2">
        <v>14</v>
      </c>
      <c r="B18" s="150" t="s">
        <v>97</v>
      </c>
      <c r="C18" s="143">
        <v>39920</v>
      </c>
      <c r="D18" s="142" t="s">
        <v>27</v>
      </c>
      <c r="E18" s="173" t="s">
        <v>19</v>
      </c>
      <c r="F18" s="174">
        <v>133</v>
      </c>
      <c r="G18" s="144">
        <v>104</v>
      </c>
      <c r="H18" s="144">
        <v>3</v>
      </c>
      <c r="I18" s="145">
        <v>13147</v>
      </c>
      <c r="J18" s="146">
        <v>1785</v>
      </c>
      <c r="K18" s="145">
        <v>12686.5</v>
      </c>
      <c r="L18" s="146">
        <v>1704</v>
      </c>
      <c r="M18" s="145">
        <v>10253</v>
      </c>
      <c r="N18" s="146">
        <v>1389</v>
      </c>
      <c r="O18" s="145">
        <f aca="true" t="shared" si="8" ref="O18:P21">I18+K18+M18</f>
        <v>36086.5</v>
      </c>
      <c r="P18" s="146">
        <f t="shared" si="8"/>
        <v>4878</v>
      </c>
      <c r="Q18" s="147">
        <f t="shared" si="5"/>
        <v>46.90384615384615</v>
      </c>
      <c r="R18" s="148">
        <f t="shared" si="6"/>
        <v>7.397806478064781</v>
      </c>
      <c r="S18" s="145">
        <v>127973.75</v>
      </c>
      <c r="T18" s="149">
        <f>-(S18-O18)/S18</f>
        <v>-0.7180163900799968</v>
      </c>
      <c r="U18" s="145">
        <v>1009806</v>
      </c>
      <c r="V18" s="146">
        <v>124829</v>
      </c>
      <c r="W18" s="151">
        <f t="shared" si="7"/>
        <v>8.0895144557755</v>
      </c>
      <c r="X18" s="82"/>
      <c r="Y18" s="82"/>
    </row>
    <row r="19" spans="1:25" s="67" customFormat="1" ht="15.75" customHeight="1">
      <c r="A19" s="2">
        <v>15</v>
      </c>
      <c r="B19" s="150" t="s">
        <v>109</v>
      </c>
      <c r="C19" s="143">
        <v>39926</v>
      </c>
      <c r="D19" s="142" t="s">
        <v>27</v>
      </c>
      <c r="E19" s="173" t="s">
        <v>110</v>
      </c>
      <c r="F19" s="174">
        <v>40</v>
      </c>
      <c r="G19" s="144">
        <v>39</v>
      </c>
      <c r="H19" s="144">
        <v>2</v>
      </c>
      <c r="I19" s="145">
        <v>9600.5</v>
      </c>
      <c r="J19" s="146">
        <v>1040</v>
      </c>
      <c r="K19" s="145">
        <v>11699.5</v>
      </c>
      <c r="L19" s="146">
        <v>1195</v>
      </c>
      <c r="M19" s="145">
        <v>8061</v>
      </c>
      <c r="N19" s="146">
        <v>819</v>
      </c>
      <c r="O19" s="145">
        <f t="shared" si="8"/>
        <v>29361</v>
      </c>
      <c r="P19" s="146">
        <f t="shared" si="8"/>
        <v>3054</v>
      </c>
      <c r="Q19" s="147">
        <f t="shared" si="5"/>
        <v>78.3076923076923</v>
      </c>
      <c r="R19" s="148">
        <f t="shared" si="6"/>
        <v>9.613948919449902</v>
      </c>
      <c r="S19" s="145">
        <v>40762.5</v>
      </c>
      <c r="T19" s="149">
        <f>-(S19-O19)/S19</f>
        <v>-0.279705611775529</v>
      </c>
      <c r="U19" s="145">
        <v>118284</v>
      </c>
      <c r="V19" s="146">
        <v>12796</v>
      </c>
      <c r="W19" s="151">
        <f t="shared" si="7"/>
        <v>9.243826195686152</v>
      </c>
      <c r="X19" s="82"/>
      <c r="Y19" s="82"/>
    </row>
    <row r="20" spans="1:25" s="67" customFormat="1" ht="15.75" customHeight="1">
      <c r="A20" s="2">
        <v>16</v>
      </c>
      <c r="B20" s="150" t="s">
        <v>90</v>
      </c>
      <c r="C20" s="143">
        <v>39913</v>
      </c>
      <c r="D20" s="142" t="s">
        <v>27</v>
      </c>
      <c r="E20" s="173" t="s">
        <v>91</v>
      </c>
      <c r="F20" s="174">
        <v>32</v>
      </c>
      <c r="G20" s="144">
        <v>30</v>
      </c>
      <c r="H20" s="144">
        <v>4</v>
      </c>
      <c r="I20" s="145">
        <v>5824</v>
      </c>
      <c r="J20" s="146">
        <v>783</v>
      </c>
      <c r="K20" s="145">
        <v>7990</v>
      </c>
      <c r="L20" s="146">
        <v>1050</v>
      </c>
      <c r="M20" s="145">
        <v>5917</v>
      </c>
      <c r="N20" s="146">
        <v>794</v>
      </c>
      <c r="O20" s="145">
        <f t="shared" si="8"/>
        <v>19731</v>
      </c>
      <c r="P20" s="146">
        <f t="shared" si="8"/>
        <v>2627</v>
      </c>
      <c r="Q20" s="147">
        <f t="shared" si="5"/>
        <v>87.56666666666666</v>
      </c>
      <c r="R20" s="148">
        <f t="shared" si="6"/>
        <v>7.51084887704606</v>
      </c>
      <c r="S20" s="145">
        <v>26371</v>
      </c>
      <c r="T20" s="149">
        <f>-(S20-O20)/S20</f>
        <v>-0.25179174092753404</v>
      </c>
      <c r="U20" s="145">
        <v>432712.5</v>
      </c>
      <c r="V20" s="146">
        <v>41513</v>
      </c>
      <c r="W20" s="151">
        <f t="shared" si="7"/>
        <v>10.423542022980753</v>
      </c>
      <c r="X20" s="82"/>
      <c r="Y20" s="82"/>
    </row>
    <row r="21" spans="1:24" s="67" customFormat="1" ht="15.75" customHeight="1">
      <c r="A21" s="2">
        <v>17</v>
      </c>
      <c r="B21" s="150" t="s">
        <v>122</v>
      </c>
      <c r="C21" s="143">
        <v>39934</v>
      </c>
      <c r="D21" s="142" t="s">
        <v>27</v>
      </c>
      <c r="E21" s="173" t="s">
        <v>123</v>
      </c>
      <c r="F21" s="174">
        <v>10</v>
      </c>
      <c r="G21" s="144">
        <v>10</v>
      </c>
      <c r="H21" s="144">
        <v>1</v>
      </c>
      <c r="I21" s="145">
        <v>5261</v>
      </c>
      <c r="J21" s="146">
        <v>441</v>
      </c>
      <c r="K21" s="145">
        <v>8192.75</v>
      </c>
      <c r="L21" s="146">
        <v>683</v>
      </c>
      <c r="M21" s="145">
        <v>6140.75</v>
      </c>
      <c r="N21" s="146">
        <v>508</v>
      </c>
      <c r="O21" s="145">
        <f t="shared" si="8"/>
        <v>19594.5</v>
      </c>
      <c r="P21" s="146">
        <f t="shared" si="8"/>
        <v>1632</v>
      </c>
      <c r="Q21" s="147">
        <f t="shared" si="5"/>
        <v>163.2</v>
      </c>
      <c r="R21" s="148">
        <f t="shared" si="6"/>
        <v>12.006433823529411</v>
      </c>
      <c r="S21" s="145"/>
      <c r="T21" s="149"/>
      <c r="U21" s="145">
        <v>19595.5</v>
      </c>
      <c r="V21" s="146">
        <v>1632</v>
      </c>
      <c r="W21" s="151">
        <f t="shared" si="7"/>
        <v>12.007046568627452</v>
      </c>
      <c r="X21" s="82"/>
    </row>
    <row r="22" spans="1:24" s="67" customFormat="1" ht="15.75" customHeight="1">
      <c r="A22" s="2">
        <v>18</v>
      </c>
      <c r="B22" s="150" t="s">
        <v>124</v>
      </c>
      <c r="C22" s="143">
        <v>39934</v>
      </c>
      <c r="D22" s="142" t="s">
        <v>38</v>
      </c>
      <c r="E22" s="173" t="s">
        <v>125</v>
      </c>
      <c r="F22" s="174">
        <v>31</v>
      </c>
      <c r="G22" s="144">
        <v>31</v>
      </c>
      <c r="H22" s="144">
        <v>1</v>
      </c>
      <c r="I22" s="145">
        <v>5762</v>
      </c>
      <c r="J22" s="146">
        <v>855</v>
      </c>
      <c r="K22" s="145">
        <v>5770.5</v>
      </c>
      <c r="L22" s="146">
        <v>802</v>
      </c>
      <c r="M22" s="145">
        <v>5824</v>
      </c>
      <c r="N22" s="146">
        <v>804</v>
      </c>
      <c r="O22" s="145">
        <f>SUM(I22+K22+M22)</f>
        <v>17356.5</v>
      </c>
      <c r="P22" s="146">
        <f>SUM(J22+L22+N22)</f>
        <v>2461</v>
      </c>
      <c r="Q22" s="147">
        <f t="shared" si="5"/>
        <v>79.38709677419355</v>
      </c>
      <c r="R22" s="148">
        <f t="shared" si="6"/>
        <v>7.052620885818773</v>
      </c>
      <c r="S22" s="145"/>
      <c r="T22" s="149"/>
      <c r="U22" s="145">
        <v>17356.5</v>
      </c>
      <c r="V22" s="146">
        <v>2461</v>
      </c>
      <c r="W22" s="151">
        <f t="shared" si="7"/>
        <v>7.052620885818773</v>
      </c>
      <c r="X22" s="82"/>
    </row>
    <row r="23" spans="1:24" s="67" customFormat="1" ht="15.75" customHeight="1">
      <c r="A23" s="2">
        <v>19</v>
      </c>
      <c r="B23" s="150" t="s">
        <v>103</v>
      </c>
      <c r="C23" s="143">
        <v>39920</v>
      </c>
      <c r="D23" s="142" t="s">
        <v>27</v>
      </c>
      <c r="E23" s="173" t="s">
        <v>104</v>
      </c>
      <c r="F23" s="174">
        <v>43</v>
      </c>
      <c r="G23" s="144">
        <v>44</v>
      </c>
      <c r="H23" s="144">
        <v>3</v>
      </c>
      <c r="I23" s="145">
        <v>4697</v>
      </c>
      <c r="J23" s="146">
        <v>654</v>
      </c>
      <c r="K23" s="145">
        <v>6712</v>
      </c>
      <c r="L23" s="146">
        <v>911</v>
      </c>
      <c r="M23" s="145">
        <v>4792.5</v>
      </c>
      <c r="N23" s="146">
        <v>626</v>
      </c>
      <c r="O23" s="145">
        <f>I23+K23+M23</f>
        <v>16201.5</v>
      </c>
      <c r="P23" s="146">
        <f>J23+L23+N23</f>
        <v>2191</v>
      </c>
      <c r="Q23" s="147">
        <f t="shared" si="5"/>
        <v>49.79545454545455</v>
      </c>
      <c r="R23" s="148">
        <f t="shared" si="6"/>
        <v>7.394568690095847</v>
      </c>
      <c r="S23" s="145">
        <v>26921</v>
      </c>
      <c r="T23" s="149">
        <f>-(S23-O23)/S23</f>
        <v>-0.3981835741614353</v>
      </c>
      <c r="U23" s="145">
        <v>143612</v>
      </c>
      <c r="V23" s="146">
        <v>19113</v>
      </c>
      <c r="W23" s="151">
        <f t="shared" si="7"/>
        <v>7.513838748495788</v>
      </c>
      <c r="X23" s="82"/>
    </row>
    <row r="24" spans="1:24" s="67" customFormat="1" ht="18">
      <c r="A24" s="2">
        <v>20</v>
      </c>
      <c r="B24" s="150" t="s">
        <v>111</v>
      </c>
      <c r="C24" s="143" t="s">
        <v>112</v>
      </c>
      <c r="D24" s="142" t="s">
        <v>38</v>
      </c>
      <c r="E24" s="173" t="s">
        <v>88</v>
      </c>
      <c r="F24" s="174">
        <v>25</v>
      </c>
      <c r="G24" s="144">
        <v>25</v>
      </c>
      <c r="H24" s="144">
        <v>2</v>
      </c>
      <c r="I24" s="145">
        <v>4455.5</v>
      </c>
      <c r="J24" s="146">
        <v>436</v>
      </c>
      <c r="K24" s="145">
        <v>6616</v>
      </c>
      <c r="L24" s="146">
        <v>607</v>
      </c>
      <c r="M24" s="145">
        <v>4921</v>
      </c>
      <c r="N24" s="146">
        <v>456</v>
      </c>
      <c r="O24" s="145">
        <f>I24+K24+M24</f>
        <v>15992.5</v>
      </c>
      <c r="P24" s="146">
        <f>J24+L24+N24</f>
        <v>1499</v>
      </c>
      <c r="Q24" s="147">
        <f t="shared" si="5"/>
        <v>59.96</v>
      </c>
      <c r="R24" s="148">
        <f t="shared" si="6"/>
        <v>10.668779186124082</v>
      </c>
      <c r="S24" s="145">
        <v>23676.25</v>
      </c>
      <c r="T24" s="149">
        <f>-(S24-O24)/S24</f>
        <v>-0.3245340795100575</v>
      </c>
      <c r="U24" s="145">
        <v>72547.75</v>
      </c>
      <c r="V24" s="146">
        <v>7042</v>
      </c>
      <c r="W24" s="151">
        <f t="shared" si="7"/>
        <v>10.302151377449588</v>
      </c>
      <c r="X24" s="82"/>
    </row>
    <row r="25" spans="1:28" s="91" customFormat="1" ht="15">
      <c r="A25" s="1"/>
      <c r="B25" s="212"/>
      <c r="C25" s="212"/>
      <c r="D25" s="213"/>
      <c r="E25" s="213"/>
      <c r="F25" s="85"/>
      <c r="G25" s="85"/>
      <c r="H25" s="86"/>
      <c r="I25" s="87"/>
      <c r="J25" s="88"/>
      <c r="K25" s="87"/>
      <c r="L25" s="88"/>
      <c r="M25" s="87"/>
      <c r="N25" s="88"/>
      <c r="O25" s="87"/>
      <c r="P25" s="88"/>
      <c r="Q25" s="88" t="e">
        <f>O25/G25</f>
        <v>#DIV/0!</v>
      </c>
      <c r="R25" s="89" t="e">
        <f>O25/P25</f>
        <v>#DIV/0!</v>
      </c>
      <c r="S25" s="87"/>
      <c r="T25" s="90"/>
      <c r="U25" s="87"/>
      <c r="V25" s="88"/>
      <c r="W25" s="89"/>
      <c r="AB25" s="91" t="s">
        <v>18</v>
      </c>
    </row>
    <row r="26" spans="1:24" s="93" customFormat="1" ht="18">
      <c r="A26" s="92"/>
      <c r="G26" s="94"/>
      <c r="H26" s="95"/>
      <c r="I26" s="96"/>
      <c r="J26" s="97"/>
      <c r="K26" s="96"/>
      <c r="L26" s="97"/>
      <c r="M26" s="96"/>
      <c r="N26" s="97"/>
      <c r="O26" s="96"/>
      <c r="P26" s="97"/>
      <c r="Q26" s="98"/>
      <c r="R26" s="99"/>
      <c r="S26" s="100"/>
      <c r="T26" s="101"/>
      <c r="U26" s="100"/>
      <c r="V26" s="102"/>
      <c r="W26" s="99"/>
      <c r="X26" s="103"/>
    </row>
    <row r="27" spans="1:24" s="110" customFormat="1" ht="18">
      <c r="A27" s="104"/>
      <c r="B27" s="83"/>
      <c r="C27" s="105"/>
      <c r="D27" s="214"/>
      <c r="E27" s="215"/>
      <c r="F27" s="215"/>
      <c r="G27" s="215"/>
      <c r="H27" s="108"/>
      <c r="I27" s="109"/>
      <c r="K27" s="109"/>
      <c r="M27" s="109"/>
      <c r="O27" s="111"/>
      <c r="R27" s="112"/>
      <c r="S27" s="216" t="s">
        <v>0</v>
      </c>
      <c r="T27" s="216"/>
      <c r="U27" s="216"/>
      <c r="V27" s="216"/>
      <c r="W27" s="216"/>
      <c r="X27" s="113"/>
    </row>
    <row r="28" spans="1:24" s="110" customFormat="1" ht="18">
      <c r="A28" s="104"/>
      <c r="B28" s="83"/>
      <c r="C28" s="105"/>
      <c r="D28" s="106"/>
      <c r="E28" s="107"/>
      <c r="F28" s="107"/>
      <c r="G28" s="114"/>
      <c r="H28" s="108"/>
      <c r="M28" s="109"/>
      <c r="O28" s="111"/>
      <c r="R28" s="112"/>
      <c r="S28" s="216"/>
      <c r="T28" s="216"/>
      <c r="U28" s="216"/>
      <c r="V28" s="216"/>
      <c r="W28" s="216"/>
      <c r="X28" s="113"/>
    </row>
    <row r="29" spans="1:24" s="110" customFormat="1" ht="18">
      <c r="A29" s="104"/>
      <c r="G29" s="108"/>
      <c r="H29" s="108"/>
      <c r="M29" s="109"/>
      <c r="O29" s="111"/>
      <c r="R29" s="112"/>
      <c r="S29" s="216"/>
      <c r="T29" s="216"/>
      <c r="U29" s="216"/>
      <c r="V29" s="216"/>
      <c r="W29" s="216"/>
      <c r="X29" s="113"/>
    </row>
    <row r="30" spans="1:24" s="110" customFormat="1" ht="30" customHeight="1">
      <c r="A30" s="104"/>
      <c r="C30" s="108"/>
      <c r="E30" s="115"/>
      <c r="F30" s="108"/>
      <c r="G30" s="108"/>
      <c r="H30" s="108"/>
      <c r="I30" s="109"/>
      <c r="K30" s="109"/>
      <c r="M30" s="109"/>
      <c r="O30" s="111"/>
      <c r="P30" s="220" t="s">
        <v>25</v>
      </c>
      <c r="Q30" s="221"/>
      <c r="R30" s="221"/>
      <c r="S30" s="221"/>
      <c r="T30" s="221"/>
      <c r="U30" s="221"/>
      <c r="V30" s="221"/>
      <c r="W30" s="221"/>
      <c r="X30" s="113"/>
    </row>
    <row r="31" spans="1:24" s="110" customFormat="1" ht="30" customHeight="1">
      <c r="A31" s="104"/>
      <c r="C31" s="108"/>
      <c r="E31" s="115"/>
      <c r="F31" s="108"/>
      <c r="G31" s="108"/>
      <c r="H31" s="108"/>
      <c r="I31" s="109"/>
      <c r="K31" s="109"/>
      <c r="M31" s="109"/>
      <c r="O31" s="111"/>
      <c r="P31" s="221"/>
      <c r="Q31" s="221"/>
      <c r="R31" s="221"/>
      <c r="S31" s="221"/>
      <c r="T31" s="221"/>
      <c r="U31" s="221"/>
      <c r="V31" s="221"/>
      <c r="W31" s="221"/>
      <c r="X31" s="113"/>
    </row>
    <row r="32" spans="1:24" s="110" customFormat="1" ht="30" customHeight="1">
      <c r="A32" s="104"/>
      <c r="C32" s="108"/>
      <c r="E32" s="115"/>
      <c r="F32" s="108"/>
      <c r="G32" s="108"/>
      <c r="H32" s="108"/>
      <c r="I32" s="109"/>
      <c r="K32" s="109"/>
      <c r="M32" s="109"/>
      <c r="O32" s="111"/>
      <c r="P32" s="221"/>
      <c r="Q32" s="221"/>
      <c r="R32" s="221"/>
      <c r="S32" s="221"/>
      <c r="T32" s="221"/>
      <c r="U32" s="221"/>
      <c r="V32" s="221"/>
      <c r="W32" s="221"/>
      <c r="X32" s="113"/>
    </row>
    <row r="33" spans="1:24" s="110" customFormat="1" ht="30" customHeight="1">
      <c r="A33" s="104"/>
      <c r="C33" s="108"/>
      <c r="E33" s="115"/>
      <c r="F33" s="108"/>
      <c r="G33" s="108"/>
      <c r="H33" s="108"/>
      <c r="I33" s="109"/>
      <c r="K33" s="109"/>
      <c r="M33" s="109"/>
      <c r="O33" s="111"/>
      <c r="P33" s="221"/>
      <c r="Q33" s="221"/>
      <c r="R33" s="221"/>
      <c r="S33" s="221"/>
      <c r="T33" s="221"/>
      <c r="U33" s="221"/>
      <c r="V33" s="221"/>
      <c r="W33" s="221"/>
      <c r="X33" s="113"/>
    </row>
    <row r="34" spans="1:24" s="110" customFormat="1" ht="30" customHeight="1">
      <c r="A34" s="104"/>
      <c r="C34" s="108"/>
      <c r="E34" s="115"/>
      <c r="F34" s="108"/>
      <c r="G34" s="108"/>
      <c r="H34" s="108"/>
      <c r="I34" s="109"/>
      <c r="K34" s="109"/>
      <c r="M34" s="109"/>
      <c r="O34" s="111"/>
      <c r="P34" s="221"/>
      <c r="Q34" s="221"/>
      <c r="R34" s="221"/>
      <c r="S34" s="221"/>
      <c r="T34" s="221"/>
      <c r="U34" s="221"/>
      <c r="V34" s="221"/>
      <c r="W34" s="221"/>
      <c r="X34" s="113"/>
    </row>
    <row r="35" spans="1:24" s="110" customFormat="1" ht="45" customHeight="1">
      <c r="A35" s="104"/>
      <c r="C35" s="108"/>
      <c r="E35" s="115"/>
      <c r="F35" s="108"/>
      <c r="G35" s="116"/>
      <c r="H35" s="116"/>
      <c r="I35" s="117"/>
      <c r="J35" s="118"/>
      <c r="K35" s="117"/>
      <c r="L35" s="118"/>
      <c r="M35" s="117"/>
      <c r="N35" s="118"/>
      <c r="O35" s="111"/>
      <c r="P35" s="221"/>
      <c r="Q35" s="221"/>
      <c r="R35" s="221"/>
      <c r="S35" s="221"/>
      <c r="T35" s="221"/>
      <c r="U35" s="221"/>
      <c r="V35" s="221"/>
      <c r="W35" s="221"/>
      <c r="X35" s="113"/>
    </row>
    <row r="36" spans="1:24" s="110" customFormat="1" ht="33" customHeight="1">
      <c r="A36" s="104"/>
      <c r="C36" s="108"/>
      <c r="E36" s="115"/>
      <c r="F36" s="108"/>
      <c r="G36" s="116"/>
      <c r="H36" s="116"/>
      <c r="I36" s="117"/>
      <c r="J36" s="118"/>
      <c r="K36" s="117"/>
      <c r="L36" s="118"/>
      <c r="M36" s="117"/>
      <c r="N36" s="118"/>
      <c r="O36" s="111"/>
      <c r="P36" s="222" t="s">
        <v>12</v>
      </c>
      <c r="Q36" s="221"/>
      <c r="R36" s="221"/>
      <c r="S36" s="221"/>
      <c r="T36" s="221"/>
      <c r="U36" s="221"/>
      <c r="V36" s="221"/>
      <c r="W36" s="221"/>
      <c r="X36" s="113"/>
    </row>
    <row r="37" spans="1:24" s="110" customFormat="1" ht="33" customHeight="1">
      <c r="A37" s="104"/>
      <c r="C37" s="108"/>
      <c r="E37" s="115"/>
      <c r="F37" s="108"/>
      <c r="G37" s="116"/>
      <c r="H37" s="116"/>
      <c r="I37" s="117"/>
      <c r="J37" s="118"/>
      <c r="K37" s="117"/>
      <c r="L37" s="118"/>
      <c r="M37" s="117"/>
      <c r="N37" s="118"/>
      <c r="O37" s="111"/>
      <c r="P37" s="221"/>
      <c r="Q37" s="221"/>
      <c r="R37" s="221"/>
      <c r="S37" s="221"/>
      <c r="T37" s="221"/>
      <c r="U37" s="221"/>
      <c r="V37" s="221"/>
      <c r="W37" s="221"/>
      <c r="X37" s="113"/>
    </row>
    <row r="38" spans="1:24" s="110" customFormat="1" ht="33" customHeight="1">
      <c r="A38" s="104"/>
      <c r="C38" s="108"/>
      <c r="E38" s="115"/>
      <c r="F38" s="108"/>
      <c r="G38" s="116"/>
      <c r="H38" s="116"/>
      <c r="I38" s="117"/>
      <c r="J38" s="118"/>
      <c r="K38" s="117"/>
      <c r="L38" s="118"/>
      <c r="M38" s="117"/>
      <c r="N38" s="118"/>
      <c r="O38" s="111"/>
      <c r="P38" s="221"/>
      <c r="Q38" s="221"/>
      <c r="R38" s="221"/>
      <c r="S38" s="221"/>
      <c r="T38" s="221"/>
      <c r="U38" s="221"/>
      <c r="V38" s="221"/>
      <c r="W38" s="221"/>
      <c r="X38" s="113"/>
    </row>
    <row r="39" spans="1:24" s="110" customFormat="1" ht="33" customHeight="1">
      <c r="A39" s="104"/>
      <c r="C39" s="108"/>
      <c r="E39" s="115"/>
      <c r="F39" s="108"/>
      <c r="G39" s="116"/>
      <c r="H39" s="116"/>
      <c r="I39" s="117"/>
      <c r="J39" s="118"/>
      <c r="K39" s="117"/>
      <c r="L39" s="118"/>
      <c r="M39" s="117"/>
      <c r="N39" s="118"/>
      <c r="O39" s="111"/>
      <c r="P39" s="221"/>
      <c r="Q39" s="221"/>
      <c r="R39" s="221"/>
      <c r="S39" s="221"/>
      <c r="T39" s="221"/>
      <c r="U39" s="221"/>
      <c r="V39" s="221"/>
      <c r="W39" s="221"/>
      <c r="X39" s="113"/>
    </row>
    <row r="40" spans="1:24" s="110" customFormat="1" ht="33" customHeight="1">
      <c r="A40" s="104"/>
      <c r="C40" s="108"/>
      <c r="E40" s="115"/>
      <c r="F40" s="108"/>
      <c r="G40" s="116"/>
      <c r="H40" s="116"/>
      <c r="I40" s="117"/>
      <c r="J40" s="118"/>
      <c r="K40" s="117"/>
      <c r="L40" s="118"/>
      <c r="M40" s="117"/>
      <c r="N40" s="118"/>
      <c r="O40" s="111"/>
      <c r="P40" s="221"/>
      <c r="Q40" s="221"/>
      <c r="R40" s="221"/>
      <c r="S40" s="221"/>
      <c r="T40" s="221"/>
      <c r="U40" s="221"/>
      <c r="V40" s="221"/>
      <c r="W40" s="221"/>
      <c r="X40" s="113"/>
    </row>
    <row r="41" spans="16:23" ht="33" customHeight="1">
      <c r="P41" s="221"/>
      <c r="Q41" s="221"/>
      <c r="R41" s="221"/>
      <c r="S41" s="221"/>
      <c r="T41" s="221"/>
      <c r="U41" s="221"/>
      <c r="V41" s="221"/>
      <c r="W41" s="221"/>
    </row>
    <row r="42" spans="16:23" ht="33" customHeight="1">
      <c r="P42" s="221"/>
      <c r="Q42" s="221"/>
      <c r="R42" s="221"/>
      <c r="S42" s="221"/>
      <c r="T42" s="221"/>
      <c r="U42" s="221"/>
      <c r="V42" s="221"/>
      <c r="W42" s="221"/>
    </row>
  </sheetData>
  <sheetProtection/>
  <mergeCells count="20">
    <mergeCell ref="P30:W35"/>
    <mergeCell ref="P36:W42"/>
    <mergeCell ref="A2:W2"/>
    <mergeCell ref="B3:B4"/>
    <mergeCell ref="C3:C4"/>
    <mergeCell ref="D3:D4"/>
    <mergeCell ref="E3:E4"/>
    <mergeCell ref="F3:F4"/>
    <mergeCell ref="G3:G4"/>
    <mergeCell ref="H3:H4"/>
    <mergeCell ref="B25:C25"/>
    <mergeCell ref="D25:E25"/>
    <mergeCell ref="D27:G27"/>
    <mergeCell ref="S27:W29"/>
    <mergeCell ref="M3:N3"/>
    <mergeCell ref="O3:R3"/>
    <mergeCell ref="S3:T3"/>
    <mergeCell ref="U3:W3"/>
    <mergeCell ref="I3:J3"/>
    <mergeCell ref="K3:L3"/>
  </mergeCells>
  <printOptions/>
  <pageMargins left="0.75" right="0.75" top="1" bottom="1" header="0.5" footer="0.5"/>
  <pageSetup horizontalDpi="600" verticalDpi="600" orientation="portrait" paperSize="9" r:id="rId2"/>
  <ignoredErrors>
    <ignoredError sqref="W25 V25" unlockedFormula="1"/>
    <ignoredError sqref="O12:W2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2009-05-05T07:19:52Z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