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08-10 May (we 19)" sheetId="1" r:id="rId1"/>
    <sheet name="08-10 May (Top 20)" sheetId="2" r:id="rId2"/>
  </sheets>
  <definedNames>
    <definedName name="_xlnm.Print_Area" localSheetId="0">'08-10 May (we 19)'!$A$1:$W$91</definedName>
  </definedNames>
  <calcPr fullCalcOnLoad="1"/>
</workbook>
</file>

<file path=xl/sharedStrings.xml><?xml version="1.0" encoding="utf-8"?>
<sst xmlns="http://schemas.openxmlformats.org/spreadsheetml/2006/main" count="334" uniqueCount="151">
  <si>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</si>
  <si>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</si>
  <si>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</si>
  <si>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</si>
  <si>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</si>
  <si>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</si>
  <si>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</si>
  <si>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</si>
  <si>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</si>
  <si>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</si>
  <si>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</si>
  <si>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</si>
  <si>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</si>
  <si>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</si>
  <si>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</si>
  <si>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</si>
  <si>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</si>
  <si>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</si>
  <si>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</si>
  <si>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</si>
  <si>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</si>
  <si>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</si>
  <si>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</si>
  <si>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</si>
  <si>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</si>
  <si>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</si>
  <si>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</si>
  <si>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</si>
  <si>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</si>
  <si>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PINEMA</t>
  </si>
  <si>
    <t>KUZEY</t>
  </si>
  <si>
    <t>WALT DISNEY</t>
  </si>
  <si>
    <t>BOLT - 3D</t>
  </si>
  <si>
    <t>UNIVERSAL</t>
  </si>
  <si>
    <t>TWILIGHT</t>
  </si>
  <si>
    <t>OZEN</t>
  </si>
  <si>
    <t>GÜZ SANCISI</t>
  </si>
  <si>
    <t>C YAPIM</t>
  </si>
  <si>
    <t>NEW LINE</t>
  </si>
  <si>
    <t>RECEP İVEDİK 2</t>
  </si>
  <si>
    <t>BRIDE WARS</t>
  </si>
  <si>
    <t>NIKO: THE WAY TO THE STARS</t>
  </si>
  <si>
    <t>TELEPOOL</t>
  </si>
  <si>
    <t>MADAGASCAR 2</t>
  </si>
  <si>
    <t>GNOMES AND TROLLS: THE SECRET CHAMBER</t>
  </si>
  <si>
    <t>CINEMATEQUE</t>
  </si>
  <si>
    <t>DEFNE FILM</t>
  </si>
  <si>
    <t>GÜNEŞİ GÖRDÜM</t>
  </si>
  <si>
    <t>BOYUT FILM</t>
  </si>
  <si>
    <t>SPRI</t>
  </si>
  <si>
    <t>HOTEL FOR DOGS</t>
  </si>
  <si>
    <t>SLUMDOG MILLIONAIRE</t>
  </si>
  <si>
    <t>CHANTIER-PINEMA</t>
  </si>
  <si>
    <t>PATHE</t>
  </si>
  <si>
    <t>RACE TO WITCH MOUNTAIN</t>
  </si>
  <si>
    <t>HORSEMEN</t>
  </si>
  <si>
    <t>WRESTLER, THE</t>
  </si>
  <si>
    <t>HUNGER</t>
  </si>
  <si>
    <t>UNDERWORLD 3</t>
  </si>
  <si>
    <t>OXFORD MURDERS, THE</t>
  </si>
  <si>
    <t>CAPITOL</t>
  </si>
  <si>
    <t>PUBLIC ENEMY NUMBER ONE</t>
  </si>
  <si>
    <t>TMC FILM</t>
  </si>
  <si>
    <t>HAYAT VAR</t>
  </si>
  <si>
    <t>ATLANTIK</t>
  </si>
  <si>
    <t>FAST AND THE FURIOUS</t>
  </si>
  <si>
    <t>MARLEY AND ME</t>
  </si>
  <si>
    <t>THICK AS THIEVES</t>
  </si>
  <si>
    <t>SPLINTER</t>
  </si>
  <si>
    <t>AVSAR FILM</t>
  </si>
  <si>
    <t>YENGEÇ OYUNU</t>
  </si>
  <si>
    <t>ASYA FILM</t>
  </si>
  <si>
    <t>ALL THE BOYS LOVE MANDY LANE</t>
  </si>
  <si>
    <t>FILMPOP</t>
  </si>
  <si>
    <t>OZEN-UMUT</t>
  </si>
  <si>
    <t>KNOWING</t>
  </si>
  <si>
    <t>READER, THE</t>
  </si>
  <si>
    <t>WEINSTEIN CO.</t>
  </si>
  <si>
    <t>SINETEL</t>
  </si>
  <si>
    <t>NU IMAGE FILMS</t>
  </si>
  <si>
    <t>APPALOOSA</t>
  </si>
  <si>
    <t>PI FILM</t>
  </si>
  <si>
    <t>SECRET OF MOONACRE, THE</t>
  </si>
  <si>
    <t>STATE OF PLAY</t>
  </si>
  <si>
    <t>DELİ DELİ OLMA</t>
  </si>
  <si>
    <t>AYDIN FILM</t>
  </si>
  <si>
    <t>PINK PANTHER 2</t>
  </si>
  <si>
    <t>OUTLANDER</t>
  </si>
  <si>
    <t>KIZ KARDESIM: MOMMO</t>
  </si>
  <si>
    <t>AT YAPIM</t>
  </si>
  <si>
    <t>PAZAR: BIR TICARET MASALI</t>
  </si>
  <si>
    <t>HE'S JUST NOT THAT INTO YOU</t>
  </si>
  <si>
    <t>FRIDAY THE 13TH</t>
  </si>
  <si>
    <t>BEVERLY HILLS CHIHUAHUA</t>
  </si>
  <si>
    <t xml:space="preserve">SOLA MEDIA </t>
  </si>
  <si>
    <t>HOW TO LOSE FRIENDS AND ALIENATE</t>
  </si>
  <si>
    <t>24,04,09</t>
  </si>
  <si>
    <t>X-MEN ORIGINS: WOLVERINE</t>
  </si>
  <si>
    <t>DEVRİM ARABALARI</t>
  </si>
  <si>
    <t>MONSTERS vs ALIENS</t>
  </si>
  <si>
    <t>KELEBEK</t>
  </si>
  <si>
    <t>MARTYRS</t>
  </si>
  <si>
    <t xml:space="preserve">BIR FILM   </t>
  </si>
  <si>
    <t>BENİM VE ROZ'UN SONBAHARI</t>
  </si>
  <si>
    <t>GALA AJANS</t>
  </si>
  <si>
    <t>JONAS BROTHERS</t>
  </si>
  <si>
    <t>RUMBA</t>
  </si>
  <si>
    <t>SCAR</t>
  </si>
  <si>
    <t>SPOT FILM</t>
  </si>
  <si>
    <t>OZEN-AKSOY</t>
  </si>
  <si>
    <t>YAŞAM ARSIZI</t>
  </si>
  <si>
    <t xml:space="preserve">UMUT SANAT </t>
  </si>
  <si>
    <t>TIYATROFIL</t>
  </si>
  <si>
    <t>SADDAM'IN ASKERLERİ</t>
  </si>
  <si>
    <t>CINEGROUP</t>
  </si>
  <si>
    <t>STAR TREK</t>
  </si>
  <si>
    <t>CRANK 2: HIGH VOLTAGE</t>
  </si>
  <si>
    <t>USTA</t>
  </si>
  <si>
    <t>CINEFILM</t>
  </si>
  <si>
    <t>FILMPARK</t>
  </si>
  <si>
    <t>EKİP FILM</t>
  </si>
  <si>
    <t>CLIVE BARKER'S BOOK OF BLOOD</t>
  </si>
  <si>
    <t>MILK</t>
  </si>
  <si>
    <t>MEDYAVIZYON</t>
  </si>
  <si>
    <t>FOCUS</t>
  </si>
  <si>
    <t>SANAI NEFISE</t>
  </si>
  <si>
    <t>BAŞKA SEMTİN ÇOCUKLARI</t>
  </si>
  <si>
    <t>BULUT FILM</t>
  </si>
  <si>
    <t>NOKTA</t>
  </si>
  <si>
    <t>MARATHON-SARMASIK SANATLAR</t>
  </si>
  <si>
    <t>7.SANAT</t>
  </si>
  <si>
    <t>SUNSHINE BARRY AND THE DISCO WORMS (DISCO ORMENE)</t>
  </si>
  <si>
    <t>IGOR</t>
  </si>
  <si>
    <t>ALİ'NİN SEKİZ GÜNÜ</t>
  </si>
  <si>
    <t>SAN FILM</t>
  </si>
  <si>
    <t>GÖKTEN 3 ELMA DÜŞTÜ</t>
  </si>
  <si>
    <t>VICKY CRISTINA BARCELONA</t>
  </si>
  <si>
    <t>BIR FILM</t>
  </si>
  <si>
    <t>IT'S A BOY GIRL THING</t>
  </si>
  <si>
    <t>ICON</t>
  </si>
  <si>
    <t>GİTMEK</t>
  </si>
  <si>
    <t xml:space="preserve">CHANTIER </t>
  </si>
  <si>
    <t>ASI FILM</t>
  </si>
  <si>
    <t>DİLBER'İN SEKİZ GÜNÜ</t>
  </si>
  <si>
    <t>BIR FILM-MARS PRODUCTIONS</t>
  </si>
  <si>
    <t>KİRPİ</t>
  </si>
  <si>
    <t>DEMO-SARAN</t>
  </si>
  <si>
    <t>TALE OF DESPERAUX</t>
  </si>
  <si>
    <t>CONFESSION OF A SHOPAHOLIC</t>
  </si>
  <si>
    <t>VALİ</t>
  </si>
  <si>
    <t>KOLIBA FILM</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</si>
</sst>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2">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185" fontId="16" fillId="0" borderId="32" xfId="0" applyNumberFormat="1"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0" fontId="16" fillId="0" borderId="15" xfId="0"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4"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185" fontId="16" fillId="0" borderId="37"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193" fontId="16" fillId="0" borderId="38"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9" xfId="42" applyFont="1" applyFill="1" applyBorder="1" applyAlignment="1" applyProtection="1">
      <alignment horizontal="center" vertical="center"/>
      <protection/>
    </xf>
    <xf numFmtId="171" fontId="16" fillId="0" borderId="40" xfId="42" applyFont="1" applyFill="1" applyBorder="1" applyAlignment="1" applyProtection="1">
      <alignment horizontal="center" vertical="center"/>
      <protection/>
    </xf>
    <xf numFmtId="190" fontId="16" fillId="0" borderId="37"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6716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3887450" y="0"/>
          <a:ext cx="27908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669732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3754100" y="419100"/>
          <a:ext cx="27813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19
</a:t>
          </a:r>
          <a:r>
            <a:rPr lang="en-US" cap="none" sz="2000" b="0" i="0" u="none" baseline="0">
              <a:solidFill>
                <a:srgbClr val="000000"/>
              </a:solidFill>
              <a:latin typeface="Impact"/>
              <a:ea typeface="Impact"/>
              <a:cs typeface="Impact"/>
            </a:rPr>
            <a:t>08 - 10 MAY'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1634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258050" y="0"/>
          <a:ext cx="27241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5059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124700" y="0"/>
          <a:ext cx="2324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4964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467600" y="409575"/>
          <a:ext cx="18859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5059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124700" y="0"/>
          <a:ext cx="2324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4964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515225" y="581025"/>
          <a:ext cx="1876425"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19
</a:t>
          </a:r>
          <a:r>
            <a:rPr lang="en-US" cap="none" sz="1200" b="0" i="0" u="none" baseline="0">
              <a:solidFill>
                <a:srgbClr val="000000"/>
              </a:solidFill>
              <a:latin typeface="Impact"/>
              <a:ea typeface="Impact"/>
              <a:cs typeface="Impact"/>
            </a:rPr>
            <a:t>08 - 10 MAY'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1"/>
  <sheetViews>
    <sheetView tabSelected="1" zoomScale="70" zoomScaleNormal="70" zoomScalePageLayoutView="0" workbookViewId="0" topLeftCell="A1">
      <selection activeCell="O3" sqref="O3:R3"/>
    </sheetView>
  </sheetViews>
  <sheetFormatPr defaultColWidth="39.8515625" defaultRowHeight="12.75"/>
  <cols>
    <col min="1" max="1" width="3.140625" style="35" bestFit="1" customWidth="1"/>
    <col min="2" max="2" width="35.00390625" style="36" customWidth="1"/>
    <col min="3" max="3" width="9.7109375" style="37" customWidth="1"/>
    <col min="4" max="4" width="11.28125" style="21" customWidth="1"/>
    <col min="5" max="5" width="13.140625" style="21" customWidth="1"/>
    <col min="6" max="6" width="6.8515625" style="38" customWidth="1"/>
    <col min="7" max="7" width="8.421875" style="38" customWidth="1"/>
    <col min="8" max="8" width="9.140625" style="38" customWidth="1"/>
    <col min="9" max="9" width="11.57421875" style="43" bestFit="1" customWidth="1"/>
    <col min="10" max="10" width="8.57421875" style="133" bestFit="1" customWidth="1"/>
    <col min="11" max="11" width="11.57421875" style="43" bestFit="1" customWidth="1"/>
    <col min="12" max="12" width="7.7109375" style="133" bestFit="1" customWidth="1"/>
    <col min="13" max="13" width="11.57421875" style="43" bestFit="1" customWidth="1"/>
    <col min="14" max="14" width="8.8515625" style="133" bestFit="1" customWidth="1"/>
    <col min="15" max="15" width="11.57421875" style="128" bestFit="1" customWidth="1"/>
    <col min="16" max="16" width="8.8515625" style="138" bestFit="1" customWidth="1"/>
    <col min="17" max="17" width="9.7109375" style="133" customWidth="1"/>
    <col min="18" max="18" width="8.00390625" style="39" bestFit="1" customWidth="1"/>
    <col min="19" max="19" width="11.57421875" style="43" bestFit="1" customWidth="1"/>
    <col min="20" max="20" width="9.7109375" style="53" customWidth="1"/>
    <col min="21" max="21" width="16.57421875" style="43" bestFit="1" customWidth="1"/>
    <col min="22" max="22" width="10.57421875" style="133" bestFit="1" customWidth="1"/>
    <col min="23" max="23" width="7.5742187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195" t="s">
        <v>13</v>
      </c>
      <c r="B2" s="196"/>
      <c r="C2" s="196"/>
      <c r="D2" s="196"/>
      <c r="E2" s="196"/>
      <c r="F2" s="196"/>
      <c r="G2" s="196"/>
      <c r="H2" s="196"/>
      <c r="I2" s="196"/>
      <c r="J2" s="196"/>
      <c r="K2" s="196"/>
      <c r="L2" s="196"/>
      <c r="M2" s="196"/>
      <c r="N2" s="196"/>
      <c r="O2" s="196"/>
      <c r="P2" s="196"/>
      <c r="Q2" s="196"/>
      <c r="R2" s="196"/>
      <c r="S2" s="196"/>
      <c r="T2" s="196"/>
      <c r="U2" s="196"/>
      <c r="V2" s="196"/>
      <c r="W2" s="196"/>
    </row>
    <row r="3" spans="1:24" s="19" customFormat="1" ht="20.25" customHeight="1">
      <c r="A3" s="46"/>
      <c r="B3" s="199" t="s">
        <v>14</v>
      </c>
      <c r="C3" s="201" t="s">
        <v>20</v>
      </c>
      <c r="D3" s="191" t="s">
        <v>4</v>
      </c>
      <c r="E3" s="191" t="s">
        <v>1</v>
      </c>
      <c r="F3" s="191" t="s">
        <v>21</v>
      </c>
      <c r="G3" s="191" t="s">
        <v>22</v>
      </c>
      <c r="H3" s="191" t="s">
        <v>23</v>
      </c>
      <c r="I3" s="193" t="s">
        <v>5</v>
      </c>
      <c r="J3" s="193"/>
      <c r="K3" s="193" t="s">
        <v>6</v>
      </c>
      <c r="L3" s="193"/>
      <c r="M3" s="193" t="s">
        <v>7</v>
      </c>
      <c r="N3" s="193"/>
      <c r="O3" s="194" t="s">
        <v>24</v>
      </c>
      <c r="P3" s="194"/>
      <c r="Q3" s="194"/>
      <c r="R3" s="194"/>
      <c r="S3" s="193" t="s">
        <v>3</v>
      </c>
      <c r="T3" s="193"/>
      <c r="U3" s="194" t="s">
        <v>15</v>
      </c>
      <c r="V3" s="194"/>
      <c r="W3" s="198"/>
      <c r="X3" s="44"/>
    </row>
    <row r="4" spans="1:24" s="19" customFormat="1" ht="29.25" thickBot="1">
      <c r="A4" s="47"/>
      <c r="B4" s="200"/>
      <c r="C4" s="202"/>
      <c r="D4" s="192"/>
      <c r="E4" s="192"/>
      <c r="F4" s="197"/>
      <c r="G4" s="197"/>
      <c r="H4" s="197"/>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115</v>
      </c>
      <c r="C5" s="177">
        <v>39941</v>
      </c>
      <c r="D5" s="178" t="s">
        <v>2</v>
      </c>
      <c r="E5" s="179" t="s">
        <v>11</v>
      </c>
      <c r="F5" s="180">
        <v>80</v>
      </c>
      <c r="G5" s="181">
        <v>82</v>
      </c>
      <c r="H5" s="181">
        <v>1</v>
      </c>
      <c r="I5" s="182">
        <v>72743</v>
      </c>
      <c r="J5" s="183">
        <v>6533</v>
      </c>
      <c r="K5" s="182">
        <v>100012</v>
      </c>
      <c r="L5" s="183">
        <v>9131</v>
      </c>
      <c r="M5" s="182">
        <v>84064</v>
      </c>
      <c r="N5" s="183">
        <v>7759</v>
      </c>
      <c r="O5" s="182">
        <f>+M5+K5+I5</f>
        <v>256819</v>
      </c>
      <c r="P5" s="183">
        <f>+N5+L5+J5</f>
        <v>23423</v>
      </c>
      <c r="Q5" s="184">
        <f>+P5/G5</f>
        <v>285.6463414634146</v>
      </c>
      <c r="R5" s="185">
        <f>+O5/P5</f>
        <v>10.96439397173718</v>
      </c>
      <c r="S5" s="182"/>
      <c r="T5" s="186">
        <f>IF(S5&lt;&gt;0,-(S5-O5)/S5,"")</f>
      </c>
      <c r="U5" s="182">
        <v>256819</v>
      </c>
      <c r="V5" s="183">
        <v>23423</v>
      </c>
      <c r="W5" s="187">
        <f>+U5/V5</f>
        <v>10.96439397173718</v>
      </c>
      <c r="X5" s="44"/>
    </row>
    <row r="6" spans="1:24" s="19" customFormat="1" ht="15" customHeight="1">
      <c r="A6" s="2">
        <v>2</v>
      </c>
      <c r="B6" s="150" t="s">
        <v>97</v>
      </c>
      <c r="C6" s="143">
        <v>39934</v>
      </c>
      <c r="D6" s="142" t="s">
        <v>27</v>
      </c>
      <c r="E6" s="173" t="s">
        <v>28</v>
      </c>
      <c r="F6" s="174">
        <v>110</v>
      </c>
      <c r="G6" s="144">
        <v>113</v>
      </c>
      <c r="H6" s="144">
        <v>2</v>
      </c>
      <c r="I6" s="145">
        <v>54888</v>
      </c>
      <c r="J6" s="146">
        <v>5299</v>
      </c>
      <c r="K6" s="145">
        <v>78886.75</v>
      </c>
      <c r="L6" s="146">
        <v>7754</v>
      </c>
      <c r="M6" s="145">
        <v>70340</v>
      </c>
      <c r="N6" s="146">
        <v>6969</v>
      </c>
      <c r="O6" s="145">
        <f>I6+K6+M6</f>
        <v>204114.75</v>
      </c>
      <c r="P6" s="146">
        <f>J6+L6+N6</f>
        <v>20022</v>
      </c>
      <c r="Q6" s="147">
        <f>P6/G6</f>
        <v>177.18584070796462</v>
      </c>
      <c r="R6" s="148">
        <f>+O6/P6</f>
        <v>10.194523524123465</v>
      </c>
      <c r="S6" s="145">
        <v>568266.25</v>
      </c>
      <c r="T6" s="149">
        <f>-(S6-O6)/S6</f>
        <v>-0.640811415423668</v>
      </c>
      <c r="U6" s="145">
        <v>1031946.5</v>
      </c>
      <c r="V6" s="146">
        <v>104721</v>
      </c>
      <c r="W6" s="151">
        <f>U6/V6</f>
        <v>9.854246044250914</v>
      </c>
      <c r="X6" s="44"/>
    </row>
    <row r="7" spans="1:24" s="20" customFormat="1" ht="15" customHeight="1" thickBot="1">
      <c r="A7" s="154">
        <v>3</v>
      </c>
      <c r="B7" s="157" t="s">
        <v>116</v>
      </c>
      <c r="C7" s="158">
        <v>39941</v>
      </c>
      <c r="D7" s="159" t="s">
        <v>26</v>
      </c>
      <c r="E7" s="175" t="s">
        <v>19</v>
      </c>
      <c r="F7" s="188">
        <v>79</v>
      </c>
      <c r="G7" s="160">
        <v>80</v>
      </c>
      <c r="H7" s="160">
        <v>1</v>
      </c>
      <c r="I7" s="161">
        <v>53015</v>
      </c>
      <c r="J7" s="152">
        <v>5366</v>
      </c>
      <c r="K7" s="161">
        <v>71302</v>
      </c>
      <c r="L7" s="152">
        <v>7203</v>
      </c>
      <c r="M7" s="161">
        <v>74153</v>
      </c>
      <c r="N7" s="152">
        <v>7522</v>
      </c>
      <c r="O7" s="161">
        <f aca="true" t="shared" si="0" ref="O7:P11">+I7+K7+M7</f>
        <v>198470</v>
      </c>
      <c r="P7" s="152">
        <f t="shared" si="0"/>
        <v>20091</v>
      </c>
      <c r="Q7" s="155">
        <f>IF(O7&lt;&gt;0,P7/G7,"")</f>
        <v>251.1375</v>
      </c>
      <c r="R7" s="156">
        <f>IF(O7&lt;&gt;0,O7/P7,"")</f>
        <v>9.878552585734907</v>
      </c>
      <c r="S7" s="161"/>
      <c r="T7" s="153">
        <f>IF(S7&lt;&gt;0,-(S7-O7)/S7,"")</f>
      </c>
      <c r="U7" s="161">
        <v>198470</v>
      </c>
      <c r="V7" s="152">
        <v>20091</v>
      </c>
      <c r="W7" s="162">
        <f>U7/V7</f>
        <v>9.878552585734907</v>
      </c>
      <c r="X7" s="45"/>
    </row>
    <row r="8" spans="1:24" s="20" customFormat="1" ht="15" customHeight="1">
      <c r="A8" s="54">
        <v>4</v>
      </c>
      <c r="B8" s="163" t="s">
        <v>91</v>
      </c>
      <c r="C8" s="164">
        <v>39927</v>
      </c>
      <c r="D8" s="165" t="s">
        <v>26</v>
      </c>
      <c r="E8" s="189" t="s">
        <v>19</v>
      </c>
      <c r="F8" s="190">
        <v>65</v>
      </c>
      <c r="G8" s="166">
        <v>65</v>
      </c>
      <c r="H8" s="166">
        <v>3</v>
      </c>
      <c r="I8" s="167">
        <v>40346</v>
      </c>
      <c r="J8" s="168">
        <v>3596</v>
      </c>
      <c r="K8" s="167">
        <v>52241</v>
      </c>
      <c r="L8" s="168">
        <v>4827</v>
      </c>
      <c r="M8" s="167">
        <v>43705</v>
      </c>
      <c r="N8" s="168">
        <v>4048</v>
      </c>
      <c r="O8" s="167">
        <f t="shared" si="0"/>
        <v>136292</v>
      </c>
      <c r="P8" s="168">
        <f t="shared" si="0"/>
        <v>12471</v>
      </c>
      <c r="Q8" s="169">
        <f>IF(O8&lt;&gt;0,P8/G8,"")</f>
        <v>191.86153846153846</v>
      </c>
      <c r="R8" s="170">
        <f>IF(O8&lt;&gt;0,O8/P8,"")</f>
        <v>10.92871461791356</v>
      </c>
      <c r="S8" s="167">
        <v>343530</v>
      </c>
      <c r="T8" s="171">
        <f>IF(S8&lt;&gt;0,-(S8-O8)/S8,"")</f>
        <v>-0.6032602683899514</v>
      </c>
      <c r="U8" s="167">
        <v>1247693</v>
      </c>
      <c r="V8" s="168">
        <v>122314</v>
      </c>
      <c r="W8" s="172">
        <f>U8/V8</f>
        <v>10.200737446244911</v>
      </c>
      <c r="X8" s="45"/>
    </row>
    <row r="9" spans="1:24" s="20" customFormat="1" ht="15" customHeight="1">
      <c r="A9" s="54">
        <v>5</v>
      </c>
      <c r="B9" s="150" t="s">
        <v>117</v>
      </c>
      <c r="C9" s="143">
        <v>39941</v>
      </c>
      <c r="D9" s="142" t="s">
        <v>118</v>
      </c>
      <c r="E9" s="173" t="s">
        <v>119</v>
      </c>
      <c r="F9" s="174">
        <v>104</v>
      </c>
      <c r="G9" s="144">
        <v>104</v>
      </c>
      <c r="H9" s="144">
        <v>1</v>
      </c>
      <c r="I9" s="145">
        <v>27831.5</v>
      </c>
      <c r="J9" s="146">
        <v>3108</v>
      </c>
      <c r="K9" s="145">
        <v>51029.5</v>
      </c>
      <c r="L9" s="146">
        <v>5657</v>
      </c>
      <c r="M9" s="145">
        <v>50478.8</v>
      </c>
      <c r="N9" s="146">
        <v>5441</v>
      </c>
      <c r="O9" s="145">
        <f t="shared" si="0"/>
        <v>129339.8</v>
      </c>
      <c r="P9" s="146">
        <f t="shared" si="0"/>
        <v>14206</v>
      </c>
      <c r="Q9" s="147">
        <f>IF(O9&lt;&gt;0,P9/G9,"")</f>
        <v>136.59615384615384</v>
      </c>
      <c r="R9" s="148">
        <f>IF(O9&lt;&gt;0,O9/P9,"")</f>
        <v>9.104589610023934</v>
      </c>
      <c r="S9" s="145"/>
      <c r="T9" s="149">
        <f>IF(S9&lt;&gt;0,-(S9-O9)/S9,"")</f>
      </c>
      <c r="U9" s="145">
        <v>129339.8</v>
      </c>
      <c r="V9" s="146">
        <v>14206</v>
      </c>
      <c r="W9" s="151">
        <f>U9/V9</f>
        <v>9.104589610023934</v>
      </c>
      <c r="X9" s="45"/>
    </row>
    <row r="10" spans="1:24" s="20" customFormat="1" ht="15" customHeight="1">
      <c r="A10" s="54">
        <v>6</v>
      </c>
      <c r="B10" s="150" t="s">
        <v>75</v>
      </c>
      <c r="C10" s="143">
        <v>39913</v>
      </c>
      <c r="D10" s="142" t="s">
        <v>26</v>
      </c>
      <c r="E10" s="173" t="s">
        <v>19</v>
      </c>
      <c r="F10" s="174">
        <v>102</v>
      </c>
      <c r="G10" s="144">
        <v>81</v>
      </c>
      <c r="H10" s="144">
        <v>5</v>
      </c>
      <c r="I10" s="145">
        <v>15199</v>
      </c>
      <c r="J10" s="146">
        <v>2102</v>
      </c>
      <c r="K10" s="145">
        <v>26399</v>
      </c>
      <c r="L10" s="146">
        <v>3660</v>
      </c>
      <c r="M10" s="145">
        <v>25313</v>
      </c>
      <c r="N10" s="146">
        <v>3532</v>
      </c>
      <c r="O10" s="145">
        <f t="shared" si="0"/>
        <v>66911</v>
      </c>
      <c r="P10" s="146">
        <f t="shared" si="0"/>
        <v>9294</v>
      </c>
      <c r="Q10" s="147">
        <f>IF(O10&lt;&gt;0,P10/G10,"")</f>
        <v>114.74074074074075</v>
      </c>
      <c r="R10" s="148">
        <f>IF(O10&lt;&gt;0,O10/P10,"")</f>
        <v>7.199375941467614</v>
      </c>
      <c r="S10" s="145">
        <v>280893</v>
      </c>
      <c r="T10" s="149">
        <f>IF(S10&lt;&gt;0,-(S10-O10)/S10,"")</f>
        <v>-0.7617918566856419</v>
      </c>
      <c r="U10" s="145">
        <v>2664402</v>
      </c>
      <c r="V10" s="146">
        <v>304470</v>
      </c>
      <c r="W10" s="151">
        <f>U10/V10</f>
        <v>8.750950832594345</v>
      </c>
      <c r="X10" s="45"/>
    </row>
    <row r="11" spans="1:24" s="20" customFormat="1" ht="15" customHeight="1">
      <c r="A11" s="54">
        <v>7</v>
      </c>
      <c r="B11" s="150" t="s">
        <v>98</v>
      </c>
      <c r="C11" s="143">
        <v>39745</v>
      </c>
      <c r="D11" s="142" t="s">
        <v>29</v>
      </c>
      <c r="E11" s="173" t="s">
        <v>120</v>
      </c>
      <c r="F11" s="174">
        <v>72</v>
      </c>
      <c r="G11" s="144">
        <v>67</v>
      </c>
      <c r="H11" s="144">
        <v>29</v>
      </c>
      <c r="I11" s="145">
        <v>12684</v>
      </c>
      <c r="J11" s="146">
        <v>1360</v>
      </c>
      <c r="K11" s="145">
        <v>18422</v>
      </c>
      <c r="L11" s="146">
        <v>1935</v>
      </c>
      <c r="M11" s="145">
        <v>18805</v>
      </c>
      <c r="N11" s="146">
        <v>1944</v>
      </c>
      <c r="O11" s="145">
        <f t="shared" si="0"/>
        <v>49911</v>
      </c>
      <c r="P11" s="146">
        <f t="shared" si="0"/>
        <v>5239</v>
      </c>
      <c r="Q11" s="147">
        <f>+P11/G11</f>
        <v>78.19402985074628</v>
      </c>
      <c r="R11" s="148">
        <f>+O11/P11</f>
        <v>9.526818095056308</v>
      </c>
      <c r="S11" s="145">
        <v>132640</v>
      </c>
      <c r="T11" s="149">
        <f>(+S11-O11)/S11</f>
        <v>0.6237107961399276</v>
      </c>
      <c r="U11" s="145">
        <v>1557986</v>
      </c>
      <c r="V11" s="146">
        <v>174124</v>
      </c>
      <c r="W11" s="151">
        <f>+U11/V11</f>
        <v>8.947566102317888</v>
      </c>
      <c r="X11" s="45"/>
    </row>
    <row r="12" spans="1:24" s="20" customFormat="1" ht="15" customHeight="1">
      <c r="A12" s="54">
        <v>8</v>
      </c>
      <c r="B12" s="150" t="s">
        <v>121</v>
      </c>
      <c r="C12" s="143">
        <v>39941</v>
      </c>
      <c r="D12" s="142" t="s">
        <v>35</v>
      </c>
      <c r="E12" s="173" t="s">
        <v>74</v>
      </c>
      <c r="F12" s="174">
        <v>47</v>
      </c>
      <c r="G12" s="144">
        <v>47</v>
      </c>
      <c r="H12" s="144">
        <v>1</v>
      </c>
      <c r="I12" s="145">
        <v>9209</v>
      </c>
      <c r="J12" s="146">
        <v>941</v>
      </c>
      <c r="K12" s="145">
        <v>15016</v>
      </c>
      <c r="L12" s="146">
        <v>1501</v>
      </c>
      <c r="M12" s="145">
        <v>16119.75</v>
      </c>
      <c r="N12" s="146">
        <v>1574</v>
      </c>
      <c r="O12" s="145">
        <f>I12+K12+M12</f>
        <v>40344.75</v>
      </c>
      <c r="P12" s="146">
        <f>J12+L12+N12</f>
        <v>4016</v>
      </c>
      <c r="Q12" s="147">
        <f>IF(O12&lt;&gt;0,P12/G12,"")</f>
        <v>85.44680851063829</v>
      </c>
      <c r="R12" s="148">
        <f>IF(O12&lt;&gt;0,O12/P12,"")</f>
        <v>10.046003486055778</v>
      </c>
      <c r="S12" s="145"/>
      <c r="T12" s="149">
        <f>IF(S12&lt;&gt;0,-(S12-O12)/S12,"")</f>
      </c>
      <c r="U12" s="145">
        <v>40344.75</v>
      </c>
      <c r="V12" s="146">
        <v>4016</v>
      </c>
      <c r="W12" s="151">
        <f>U12/V12</f>
        <v>10.046003486055778</v>
      </c>
      <c r="X12" s="45"/>
    </row>
    <row r="13" spans="1:24" s="20" customFormat="1" ht="15" customHeight="1">
      <c r="A13" s="54">
        <v>9</v>
      </c>
      <c r="B13" s="150" t="s">
        <v>92</v>
      </c>
      <c r="C13" s="143">
        <v>39927</v>
      </c>
      <c r="D13" s="142" t="s">
        <v>2</v>
      </c>
      <c r="E13" s="173" t="s">
        <v>11</v>
      </c>
      <c r="F13" s="174">
        <v>80</v>
      </c>
      <c r="G13" s="144">
        <v>74</v>
      </c>
      <c r="H13" s="144">
        <v>3</v>
      </c>
      <c r="I13" s="145">
        <v>7830</v>
      </c>
      <c r="J13" s="146">
        <v>1018</v>
      </c>
      <c r="K13" s="145">
        <v>12753</v>
      </c>
      <c r="L13" s="146">
        <v>1587</v>
      </c>
      <c r="M13" s="145">
        <v>14284</v>
      </c>
      <c r="N13" s="146">
        <v>1725</v>
      </c>
      <c r="O13" s="145">
        <f aca="true" t="shared" si="1" ref="O13:P15">+M13+K13+I13</f>
        <v>34867</v>
      </c>
      <c r="P13" s="146">
        <f t="shared" si="1"/>
        <v>4330</v>
      </c>
      <c r="Q13" s="147">
        <f>+P13/G13</f>
        <v>58.513513513513516</v>
      </c>
      <c r="R13" s="148">
        <f>+O13/P13</f>
        <v>8.05242494226328</v>
      </c>
      <c r="S13" s="145">
        <v>64415</v>
      </c>
      <c r="T13" s="149">
        <f>IF(S13&lt;&gt;0,-(S13-O13)/S13,"")</f>
        <v>-0.4587130326787239</v>
      </c>
      <c r="U13" s="145">
        <v>558676</v>
      </c>
      <c r="V13" s="146">
        <v>65693</v>
      </c>
      <c r="W13" s="151">
        <f>+U13/V13</f>
        <v>8.504345972934711</v>
      </c>
      <c r="X13" s="45"/>
    </row>
    <row r="14" spans="1:24" s="20" customFormat="1" ht="15" customHeight="1">
      <c r="A14" s="54">
        <v>10</v>
      </c>
      <c r="B14" s="150" t="s">
        <v>99</v>
      </c>
      <c r="C14" s="143">
        <v>39913</v>
      </c>
      <c r="D14" s="142" t="s">
        <v>2</v>
      </c>
      <c r="E14" s="173" t="s">
        <v>11</v>
      </c>
      <c r="F14" s="174">
        <v>95</v>
      </c>
      <c r="G14" s="144">
        <v>70</v>
      </c>
      <c r="H14" s="144">
        <v>5</v>
      </c>
      <c r="I14" s="145">
        <v>4518</v>
      </c>
      <c r="J14" s="146">
        <v>567</v>
      </c>
      <c r="K14" s="145">
        <v>17516</v>
      </c>
      <c r="L14" s="146">
        <v>1717</v>
      </c>
      <c r="M14" s="145">
        <v>12680</v>
      </c>
      <c r="N14" s="146">
        <v>1277</v>
      </c>
      <c r="O14" s="145">
        <f t="shared" si="1"/>
        <v>34714</v>
      </c>
      <c r="P14" s="146">
        <f t="shared" si="1"/>
        <v>3561</v>
      </c>
      <c r="Q14" s="147">
        <f>+P14/G14</f>
        <v>50.871428571428574</v>
      </c>
      <c r="R14" s="148">
        <f>+O14/P14</f>
        <v>9.748385285032294</v>
      </c>
      <c r="S14" s="145">
        <v>103763</v>
      </c>
      <c r="T14" s="149">
        <f>IF(S14&lt;&gt;0,-(S14-O14)/S14,"")</f>
        <v>-0.6654491485404238</v>
      </c>
      <c r="U14" s="145">
        <v>1392155</v>
      </c>
      <c r="V14" s="146">
        <v>139337</v>
      </c>
      <c r="W14" s="151">
        <f>+U14/V14</f>
        <v>9.991280133776383</v>
      </c>
      <c r="X14" s="45"/>
    </row>
    <row r="15" spans="1:24" s="20" customFormat="1" ht="15" customHeight="1">
      <c r="A15" s="54">
        <v>11</v>
      </c>
      <c r="B15" s="150" t="s">
        <v>65</v>
      </c>
      <c r="C15" s="143">
        <v>39906</v>
      </c>
      <c r="D15" s="142" t="s">
        <v>2</v>
      </c>
      <c r="E15" s="173" t="s">
        <v>33</v>
      </c>
      <c r="F15" s="174">
        <v>96</v>
      </c>
      <c r="G15" s="144">
        <v>72</v>
      </c>
      <c r="H15" s="144">
        <v>6</v>
      </c>
      <c r="I15" s="145">
        <v>7153</v>
      </c>
      <c r="J15" s="146">
        <v>1234</v>
      </c>
      <c r="K15" s="145">
        <v>11173</v>
      </c>
      <c r="L15" s="146">
        <v>1924</v>
      </c>
      <c r="M15" s="145">
        <v>11321</v>
      </c>
      <c r="N15" s="146">
        <v>1842</v>
      </c>
      <c r="O15" s="145">
        <f t="shared" si="1"/>
        <v>29647</v>
      </c>
      <c r="P15" s="146">
        <f t="shared" si="1"/>
        <v>5000</v>
      </c>
      <c r="Q15" s="147">
        <f>+P15/G15</f>
        <v>69.44444444444444</v>
      </c>
      <c r="R15" s="148">
        <f>+O15/P15</f>
        <v>5.9294</v>
      </c>
      <c r="S15" s="145">
        <v>64415</v>
      </c>
      <c r="T15" s="149">
        <f>IF(S15&lt;&gt;0,-(S15-O15)/S15,"")</f>
        <v>-0.539750058216254</v>
      </c>
      <c r="U15" s="145">
        <v>3114506</v>
      </c>
      <c r="V15" s="146">
        <v>369208</v>
      </c>
      <c r="W15" s="151">
        <f>+U15/V15</f>
        <v>8.43564061450456</v>
      </c>
      <c r="X15" s="45"/>
    </row>
    <row r="16" spans="1:24" s="20" customFormat="1" ht="15" customHeight="1">
      <c r="A16" s="54">
        <v>12</v>
      </c>
      <c r="B16" s="150" t="s">
        <v>122</v>
      </c>
      <c r="C16" s="143">
        <v>39941</v>
      </c>
      <c r="D16" s="142" t="s">
        <v>123</v>
      </c>
      <c r="E16" s="173" t="s">
        <v>124</v>
      </c>
      <c r="F16" s="174">
        <v>10</v>
      </c>
      <c r="G16" s="144">
        <v>10</v>
      </c>
      <c r="H16" s="144">
        <v>1</v>
      </c>
      <c r="I16" s="145">
        <v>7195.75</v>
      </c>
      <c r="J16" s="146">
        <v>523</v>
      </c>
      <c r="K16" s="145">
        <v>10710.5</v>
      </c>
      <c r="L16" s="146">
        <v>794</v>
      </c>
      <c r="M16" s="145">
        <v>8260.75</v>
      </c>
      <c r="N16" s="146">
        <v>611</v>
      </c>
      <c r="O16" s="145">
        <f>I16+K16+M16</f>
        <v>26167</v>
      </c>
      <c r="P16" s="146">
        <f>J16+L16+N16</f>
        <v>1928</v>
      </c>
      <c r="Q16" s="147">
        <f>IF(O16&lt;&gt;0,P16/G16,"")</f>
        <v>192.8</v>
      </c>
      <c r="R16" s="148">
        <f>IF(O16&lt;&gt;0,O16/P16,"")</f>
        <v>13.572095435684647</v>
      </c>
      <c r="S16" s="145"/>
      <c r="T16" s="149">
        <f>IF(S16&lt;&gt;0,-(S16-O16)/S16,"")</f>
      </c>
      <c r="U16" s="145">
        <v>50245.5</v>
      </c>
      <c r="V16" s="146">
        <v>4465</v>
      </c>
      <c r="W16" s="151">
        <f>IF(U16&lt;&gt;0,U16/V16,"")</f>
        <v>11.253191489361702</v>
      </c>
      <c r="X16" s="45"/>
    </row>
    <row r="17" spans="1:24" s="20" customFormat="1" ht="15" customHeight="1">
      <c r="A17" s="54">
        <v>13</v>
      </c>
      <c r="B17" s="150" t="s">
        <v>84</v>
      </c>
      <c r="C17" s="143">
        <v>39920</v>
      </c>
      <c r="D17" s="142" t="s">
        <v>29</v>
      </c>
      <c r="E17" s="173" t="s">
        <v>85</v>
      </c>
      <c r="F17" s="174">
        <v>132</v>
      </c>
      <c r="G17" s="144">
        <v>85</v>
      </c>
      <c r="H17" s="144">
        <v>4</v>
      </c>
      <c r="I17" s="145">
        <v>6656</v>
      </c>
      <c r="J17" s="146">
        <v>1050</v>
      </c>
      <c r="K17" s="145">
        <v>8819</v>
      </c>
      <c r="L17" s="146">
        <v>1349</v>
      </c>
      <c r="M17" s="145">
        <v>9727</v>
      </c>
      <c r="N17" s="146">
        <v>1460</v>
      </c>
      <c r="O17" s="145">
        <f>+I17+K17+M17</f>
        <v>25202</v>
      </c>
      <c r="P17" s="146">
        <f>+J17+L17+N17</f>
        <v>3859</v>
      </c>
      <c r="Q17" s="147">
        <f>+P17/G17</f>
        <v>45.4</v>
      </c>
      <c r="R17" s="148">
        <f>+O17/P17</f>
        <v>6.530707437159886</v>
      </c>
      <c r="S17" s="145">
        <v>79989</v>
      </c>
      <c r="T17" s="149">
        <f>(+S17-O17)/S17</f>
        <v>0.6849316781057395</v>
      </c>
      <c r="U17" s="145">
        <v>846483</v>
      </c>
      <c r="V17" s="146">
        <v>104714</v>
      </c>
      <c r="W17" s="151">
        <f>+U17/V17</f>
        <v>8.083761483660256</v>
      </c>
      <c r="X17" s="45"/>
    </row>
    <row r="18" spans="1:24" s="20" customFormat="1" ht="15" customHeight="1">
      <c r="A18" s="54">
        <v>14</v>
      </c>
      <c r="B18" s="150" t="s">
        <v>100</v>
      </c>
      <c r="C18" s="143">
        <v>39934</v>
      </c>
      <c r="D18" s="142" t="s">
        <v>35</v>
      </c>
      <c r="E18" s="173" t="s">
        <v>125</v>
      </c>
      <c r="F18" s="174">
        <v>125</v>
      </c>
      <c r="G18" s="144">
        <v>96</v>
      </c>
      <c r="H18" s="144">
        <v>2</v>
      </c>
      <c r="I18" s="145">
        <v>5105.5</v>
      </c>
      <c r="J18" s="146">
        <v>771</v>
      </c>
      <c r="K18" s="145">
        <v>9619.5</v>
      </c>
      <c r="L18" s="146">
        <v>1439</v>
      </c>
      <c r="M18" s="145">
        <v>10168</v>
      </c>
      <c r="N18" s="146">
        <v>1408</v>
      </c>
      <c r="O18" s="145">
        <f>SUM(I18+K18+M18)</f>
        <v>24893</v>
      </c>
      <c r="P18" s="146">
        <f>SUM(J18+L18+N18)</f>
        <v>3618</v>
      </c>
      <c r="Q18" s="147">
        <f>IF(O18&lt;&gt;0,P18/G18,"")</f>
        <v>37.6875</v>
      </c>
      <c r="R18" s="148">
        <f>IF(O18&lt;&gt;0,O18/P18,"")</f>
        <v>6.880320619126589</v>
      </c>
      <c r="S18" s="145">
        <v>69788.25</v>
      </c>
      <c r="T18" s="149">
        <f>IF(S18&lt;&gt;0,-(S18-O18)/S18,"")</f>
        <v>-0.6433067171049568</v>
      </c>
      <c r="U18" s="145">
        <v>139353.75</v>
      </c>
      <c r="V18" s="146">
        <v>18961</v>
      </c>
      <c r="W18" s="151">
        <f>U18/V18</f>
        <v>7.349493697589789</v>
      </c>
      <c r="X18" s="45"/>
    </row>
    <row r="19" spans="1:24" s="20" customFormat="1" ht="15" customHeight="1">
      <c r="A19" s="54">
        <v>15</v>
      </c>
      <c r="B19" s="150" t="s">
        <v>126</v>
      </c>
      <c r="C19" s="143">
        <v>39927</v>
      </c>
      <c r="D19" s="142" t="s">
        <v>123</v>
      </c>
      <c r="E19" s="173" t="s">
        <v>127</v>
      </c>
      <c r="F19" s="174">
        <v>62</v>
      </c>
      <c r="G19" s="144">
        <v>54</v>
      </c>
      <c r="H19" s="144">
        <v>3</v>
      </c>
      <c r="I19" s="145">
        <v>4377</v>
      </c>
      <c r="J19" s="146">
        <v>634</v>
      </c>
      <c r="K19" s="145">
        <v>8041.5</v>
      </c>
      <c r="L19" s="146">
        <v>1071</v>
      </c>
      <c r="M19" s="145">
        <v>8741.5</v>
      </c>
      <c r="N19" s="146">
        <v>1155</v>
      </c>
      <c r="O19" s="145">
        <f>I19+K19+M19</f>
        <v>21160</v>
      </c>
      <c r="P19" s="146">
        <f>J19+L19+N19</f>
        <v>2860</v>
      </c>
      <c r="Q19" s="147">
        <f>IF(O19&lt;&gt;0,P19/G19,"")</f>
        <v>52.96296296296296</v>
      </c>
      <c r="R19" s="148">
        <f>IF(O19&lt;&gt;0,O19/P19,"")</f>
        <v>7.398601398601398</v>
      </c>
      <c r="S19" s="145">
        <v>56962.75</v>
      </c>
      <c r="T19" s="149">
        <f>IF(S19&lt;&gt;0,-(S19-O19)/S19,"")</f>
        <v>-0.628529170378888</v>
      </c>
      <c r="U19" s="145">
        <v>268872.75</v>
      </c>
      <c r="V19" s="146">
        <v>35263</v>
      </c>
      <c r="W19" s="151">
        <f>IF(U19&lt;&gt;0,U19/V19,"")</f>
        <v>7.624783767688512</v>
      </c>
      <c r="X19" s="45"/>
    </row>
    <row r="20" spans="1:24" s="20" customFormat="1" ht="15" customHeight="1">
      <c r="A20" s="54">
        <v>16</v>
      </c>
      <c r="B20" s="150" t="s">
        <v>128</v>
      </c>
      <c r="C20" s="143">
        <v>39941</v>
      </c>
      <c r="D20" s="142" t="s">
        <v>27</v>
      </c>
      <c r="E20" s="173" t="s">
        <v>129</v>
      </c>
      <c r="F20" s="174">
        <v>26</v>
      </c>
      <c r="G20" s="144">
        <v>27</v>
      </c>
      <c r="H20" s="144">
        <v>1</v>
      </c>
      <c r="I20" s="145">
        <v>4746.25</v>
      </c>
      <c r="J20" s="146">
        <v>601</v>
      </c>
      <c r="K20" s="145">
        <v>8026</v>
      </c>
      <c r="L20" s="146">
        <v>940</v>
      </c>
      <c r="M20" s="145">
        <v>7755.5</v>
      </c>
      <c r="N20" s="146">
        <v>916</v>
      </c>
      <c r="O20" s="145">
        <f>I20+K20+M20</f>
        <v>20527.75</v>
      </c>
      <c r="P20" s="146">
        <f>J20+L20+N20</f>
        <v>2457</v>
      </c>
      <c r="Q20" s="147">
        <f>P20/G20</f>
        <v>91</v>
      </c>
      <c r="R20" s="148">
        <f>+O20/P20</f>
        <v>8.354802604802606</v>
      </c>
      <c r="S20" s="145"/>
      <c r="T20" s="149"/>
      <c r="U20" s="145">
        <v>20527.75</v>
      </c>
      <c r="V20" s="146">
        <v>2457</v>
      </c>
      <c r="W20" s="151">
        <f>U20/V20</f>
        <v>8.354802604802606</v>
      </c>
      <c r="X20" s="45"/>
    </row>
    <row r="21" spans="1:24" s="20" customFormat="1" ht="15" customHeight="1">
      <c r="A21" s="54">
        <v>17</v>
      </c>
      <c r="B21" s="150" t="s">
        <v>83</v>
      </c>
      <c r="C21" s="143">
        <v>39920</v>
      </c>
      <c r="D21" s="142" t="s">
        <v>2</v>
      </c>
      <c r="E21" s="173" t="s">
        <v>33</v>
      </c>
      <c r="F21" s="174">
        <v>65</v>
      </c>
      <c r="G21" s="144">
        <v>47</v>
      </c>
      <c r="H21" s="144">
        <v>4</v>
      </c>
      <c r="I21" s="145">
        <v>5013</v>
      </c>
      <c r="J21" s="146">
        <v>696</v>
      </c>
      <c r="K21" s="145">
        <v>6818</v>
      </c>
      <c r="L21" s="146">
        <v>972</v>
      </c>
      <c r="M21" s="145">
        <v>6449</v>
      </c>
      <c r="N21" s="146">
        <v>903</v>
      </c>
      <c r="O21" s="145">
        <f>+M21+K21+I21</f>
        <v>18280</v>
      </c>
      <c r="P21" s="146">
        <f>+N21+L21+J21</f>
        <v>2571</v>
      </c>
      <c r="Q21" s="147">
        <f>+P21/G21</f>
        <v>54.702127659574465</v>
      </c>
      <c r="R21" s="148">
        <f>+O21/P21</f>
        <v>7.110073901205756</v>
      </c>
      <c r="S21" s="145">
        <v>85809</v>
      </c>
      <c r="T21" s="149">
        <f>IF(S21&lt;&gt;0,-(S21-O21)/S21,"")</f>
        <v>-0.7869687328834971</v>
      </c>
      <c r="U21" s="145">
        <v>679534</v>
      </c>
      <c r="V21" s="146">
        <v>66693</v>
      </c>
      <c r="W21" s="151">
        <f>+U21/V21</f>
        <v>10.188985350786439</v>
      </c>
      <c r="X21" s="45"/>
    </row>
    <row r="22" spans="1:24" s="20" customFormat="1" ht="15" customHeight="1">
      <c r="A22" s="2">
        <v>18</v>
      </c>
      <c r="B22" s="150" t="s">
        <v>47</v>
      </c>
      <c r="C22" s="143">
        <v>39884</v>
      </c>
      <c r="D22" s="142" t="s">
        <v>29</v>
      </c>
      <c r="E22" s="173" t="s">
        <v>48</v>
      </c>
      <c r="F22" s="174">
        <v>355</v>
      </c>
      <c r="G22" s="144">
        <v>70</v>
      </c>
      <c r="H22" s="144">
        <v>9</v>
      </c>
      <c r="I22" s="145">
        <v>2890</v>
      </c>
      <c r="J22" s="146">
        <v>484</v>
      </c>
      <c r="K22" s="145">
        <v>5606</v>
      </c>
      <c r="L22" s="146">
        <v>851</v>
      </c>
      <c r="M22" s="145">
        <v>6999</v>
      </c>
      <c r="N22" s="146">
        <v>1100</v>
      </c>
      <c r="O22" s="145">
        <f>+I22+K22+M22</f>
        <v>15495</v>
      </c>
      <c r="P22" s="146">
        <f>+J22+L22+N22</f>
        <v>2435</v>
      </c>
      <c r="Q22" s="147">
        <f>+P22/G22</f>
        <v>34.785714285714285</v>
      </c>
      <c r="R22" s="148">
        <f>+O22/P22</f>
        <v>6.363449691991787</v>
      </c>
      <c r="S22" s="145">
        <v>53664</v>
      </c>
      <c r="T22" s="149">
        <f>(+S22-O22)/S22</f>
        <v>0.7112589445438283</v>
      </c>
      <c r="U22" s="145">
        <v>19003221</v>
      </c>
      <c r="V22" s="146">
        <v>2484611</v>
      </c>
      <c r="W22" s="151">
        <f>+U22/V22</f>
        <v>7.648368698359622</v>
      </c>
      <c r="X22" s="45"/>
    </row>
    <row r="23" spans="1:24" s="20" customFormat="1" ht="15" customHeight="1">
      <c r="A23" s="2">
        <v>19</v>
      </c>
      <c r="B23" s="150" t="s">
        <v>93</v>
      </c>
      <c r="C23" s="143">
        <v>39927</v>
      </c>
      <c r="D23" s="142" t="s">
        <v>2</v>
      </c>
      <c r="E23" s="173" t="s">
        <v>31</v>
      </c>
      <c r="F23" s="174">
        <v>48</v>
      </c>
      <c r="G23" s="144">
        <v>28</v>
      </c>
      <c r="H23" s="144">
        <v>3</v>
      </c>
      <c r="I23" s="145">
        <v>3058</v>
      </c>
      <c r="J23" s="146">
        <v>389</v>
      </c>
      <c r="K23" s="145">
        <v>5606</v>
      </c>
      <c r="L23" s="146">
        <v>601</v>
      </c>
      <c r="M23" s="145">
        <v>4603</v>
      </c>
      <c r="N23" s="146">
        <v>509</v>
      </c>
      <c r="O23" s="145">
        <f>+M23+K23+I23</f>
        <v>13267</v>
      </c>
      <c r="P23" s="146">
        <f>+N23+L23+J23</f>
        <v>1499</v>
      </c>
      <c r="Q23" s="147">
        <f>+P23/G23</f>
        <v>53.535714285714285</v>
      </c>
      <c r="R23" s="148">
        <f>+O23/P23</f>
        <v>8.850567044696465</v>
      </c>
      <c r="S23" s="145">
        <v>80503</v>
      </c>
      <c r="T23" s="149">
        <f>IF(S23&lt;&gt;0,-(S23-O23)/S23,"")</f>
        <v>-0.835198688247643</v>
      </c>
      <c r="U23" s="145">
        <v>189124</v>
      </c>
      <c r="V23" s="146">
        <v>18793</v>
      </c>
      <c r="W23" s="151">
        <f>+U23/V23</f>
        <v>10.06353429468419</v>
      </c>
      <c r="X23" s="45"/>
    </row>
    <row r="24" spans="1:24" s="20" customFormat="1" ht="15" customHeight="1">
      <c r="A24" s="54">
        <v>20</v>
      </c>
      <c r="B24" s="150" t="s">
        <v>76</v>
      </c>
      <c r="C24" s="143">
        <v>39913</v>
      </c>
      <c r="D24" s="142" t="s">
        <v>27</v>
      </c>
      <c r="E24" s="173" t="s">
        <v>77</v>
      </c>
      <c r="F24" s="174">
        <v>32</v>
      </c>
      <c r="G24" s="144">
        <v>32</v>
      </c>
      <c r="H24" s="144">
        <v>5</v>
      </c>
      <c r="I24" s="145">
        <v>2738.5</v>
      </c>
      <c r="J24" s="146">
        <v>358</v>
      </c>
      <c r="K24" s="145">
        <v>4555</v>
      </c>
      <c r="L24" s="146">
        <v>606</v>
      </c>
      <c r="M24" s="145">
        <v>4711</v>
      </c>
      <c r="N24" s="146">
        <v>632</v>
      </c>
      <c r="O24" s="145">
        <f>I24+K24+M24</f>
        <v>12004.5</v>
      </c>
      <c r="P24" s="146">
        <f>J24+L24+N24</f>
        <v>1596</v>
      </c>
      <c r="Q24" s="147">
        <f>P24/G24</f>
        <v>49.875</v>
      </c>
      <c r="R24" s="148">
        <f>+O24/P24</f>
        <v>7.521616541353383</v>
      </c>
      <c r="S24" s="145">
        <v>19731</v>
      </c>
      <c r="T24" s="149">
        <f>-(S24-O24)/S24</f>
        <v>-0.3915919112057169</v>
      </c>
      <c r="U24" s="145">
        <v>459778</v>
      </c>
      <c r="V24" s="146">
        <v>45296</v>
      </c>
      <c r="W24" s="151">
        <f aca="true" t="shared" si="2" ref="W24:W29">U24/V24</f>
        <v>10.150521017308371</v>
      </c>
      <c r="X24" s="45"/>
    </row>
    <row r="25" spans="1:24" s="20" customFormat="1" ht="15" customHeight="1">
      <c r="A25" s="54">
        <v>21</v>
      </c>
      <c r="B25" s="150" t="s">
        <v>113</v>
      </c>
      <c r="C25" s="143">
        <v>39934</v>
      </c>
      <c r="D25" s="142" t="s">
        <v>114</v>
      </c>
      <c r="E25" s="173" t="s">
        <v>130</v>
      </c>
      <c r="F25" s="174">
        <v>41</v>
      </c>
      <c r="G25" s="144">
        <v>34</v>
      </c>
      <c r="H25" s="144">
        <v>2</v>
      </c>
      <c r="I25" s="145">
        <v>2449</v>
      </c>
      <c r="J25" s="146">
        <v>432</v>
      </c>
      <c r="K25" s="145">
        <v>4526</v>
      </c>
      <c r="L25" s="146">
        <v>754</v>
      </c>
      <c r="M25" s="145">
        <v>4776</v>
      </c>
      <c r="N25" s="146">
        <v>777</v>
      </c>
      <c r="O25" s="145">
        <v>11751</v>
      </c>
      <c r="P25" s="146">
        <v>1963</v>
      </c>
      <c r="Q25" s="147">
        <f>IF(O25&lt;&gt;0,P25/G25,"")</f>
        <v>57.73529411764706</v>
      </c>
      <c r="R25" s="148">
        <f>IF(O25&lt;&gt;0,O25/P25,"")</f>
        <v>5.986245542536933</v>
      </c>
      <c r="S25" s="145">
        <v>30216.5</v>
      </c>
      <c r="T25" s="149">
        <f>IF(S25&lt;&gt;0,-(S25-O25)/S25,"")</f>
        <v>-0.6111065146525905</v>
      </c>
      <c r="U25" s="145">
        <v>65673.75</v>
      </c>
      <c r="V25" s="146">
        <v>10004</v>
      </c>
      <c r="W25" s="151">
        <f t="shared" si="2"/>
        <v>6.564749100359856</v>
      </c>
      <c r="X25" s="45"/>
    </row>
    <row r="26" spans="1:24" s="20" customFormat="1" ht="15" customHeight="1">
      <c r="A26" s="54">
        <v>22</v>
      </c>
      <c r="B26" s="150" t="s">
        <v>88</v>
      </c>
      <c r="C26" s="143">
        <v>39920</v>
      </c>
      <c r="D26" s="142" t="s">
        <v>27</v>
      </c>
      <c r="E26" s="173" t="s">
        <v>89</v>
      </c>
      <c r="F26" s="174">
        <v>43</v>
      </c>
      <c r="G26" s="144">
        <v>39</v>
      </c>
      <c r="H26" s="144">
        <v>4</v>
      </c>
      <c r="I26" s="145">
        <v>3814</v>
      </c>
      <c r="J26" s="146">
        <v>761</v>
      </c>
      <c r="K26" s="145">
        <v>3525</v>
      </c>
      <c r="L26" s="146">
        <v>663</v>
      </c>
      <c r="M26" s="145">
        <v>3521</v>
      </c>
      <c r="N26" s="146">
        <v>661</v>
      </c>
      <c r="O26" s="145">
        <f aca="true" t="shared" si="3" ref="O26:P28">I26+K26+M26</f>
        <v>10860</v>
      </c>
      <c r="P26" s="146">
        <f t="shared" si="3"/>
        <v>2085</v>
      </c>
      <c r="Q26" s="147">
        <f>P26/G26</f>
        <v>53.46153846153846</v>
      </c>
      <c r="R26" s="148">
        <f>+O26/P26</f>
        <v>5.2086330935251794</v>
      </c>
      <c r="S26" s="145">
        <v>16201.5</v>
      </c>
      <c r="T26" s="149">
        <f>-(S26-O26)/S26</f>
        <v>-0.3296916952134062</v>
      </c>
      <c r="U26" s="145">
        <v>167166.5</v>
      </c>
      <c r="V26" s="146">
        <v>23527</v>
      </c>
      <c r="W26" s="151">
        <f t="shared" si="2"/>
        <v>7.1053045437157305</v>
      </c>
      <c r="X26" s="45"/>
    </row>
    <row r="27" spans="1:24" s="20" customFormat="1" ht="15" customHeight="1">
      <c r="A27" s="54">
        <v>23</v>
      </c>
      <c r="B27" s="150" t="s">
        <v>131</v>
      </c>
      <c r="C27" s="143">
        <v>39926</v>
      </c>
      <c r="D27" s="142" t="s">
        <v>27</v>
      </c>
      <c r="E27" s="173" t="s">
        <v>94</v>
      </c>
      <c r="F27" s="174">
        <v>40</v>
      </c>
      <c r="G27" s="144">
        <v>32</v>
      </c>
      <c r="H27" s="144">
        <v>3</v>
      </c>
      <c r="I27" s="145">
        <v>1752</v>
      </c>
      <c r="J27" s="146">
        <v>275</v>
      </c>
      <c r="K27" s="145">
        <v>4019.5</v>
      </c>
      <c r="L27" s="146">
        <v>546</v>
      </c>
      <c r="M27" s="145">
        <v>3203.5</v>
      </c>
      <c r="N27" s="146">
        <v>420</v>
      </c>
      <c r="O27" s="145">
        <f t="shared" si="3"/>
        <v>8975</v>
      </c>
      <c r="P27" s="146">
        <f t="shared" si="3"/>
        <v>1241</v>
      </c>
      <c r="Q27" s="147">
        <f>P27/G27</f>
        <v>38.78125</v>
      </c>
      <c r="R27" s="148">
        <f>+O27/P27</f>
        <v>7.232070910556003</v>
      </c>
      <c r="S27" s="145">
        <v>29361</v>
      </c>
      <c r="T27" s="149">
        <f>-(S27-O27)/S27</f>
        <v>-0.6943224004631995</v>
      </c>
      <c r="U27" s="145">
        <v>133201.5</v>
      </c>
      <c r="V27" s="146">
        <v>14952</v>
      </c>
      <c r="W27" s="151">
        <f t="shared" si="2"/>
        <v>8.908607544141253</v>
      </c>
      <c r="X27" s="45"/>
    </row>
    <row r="28" spans="1:24" s="20" customFormat="1" ht="15" customHeight="1">
      <c r="A28" s="54">
        <v>24</v>
      </c>
      <c r="B28" s="150" t="s">
        <v>132</v>
      </c>
      <c r="C28" s="143">
        <v>39941</v>
      </c>
      <c r="D28" s="142" t="s">
        <v>27</v>
      </c>
      <c r="E28" s="173" t="s">
        <v>73</v>
      </c>
      <c r="F28" s="174">
        <v>25</v>
      </c>
      <c r="G28" s="144">
        <v>25</v>
      </c>
      <c r="H28" s="144">
        <v>1</v>
      </c>
      <c r="I28" s="145">
        <v>1583.5</v>
      </c>
      <c r="J28" s="146">
        <v>140</v>
      </c>
      <c r="K28" s="145">
        <v>3984</v>
      </c>
      <c r="L28" s="146">
        <v>356</v>
      </c>
      <c r="M28" s="145">
        <v>3122</v>
      </c>
      <c r="N28" s="146">
        <v>281</v>
      </c>
      <c r="O28" s="145">
        <f t="shared" si="3"/>
        <v>8689.5</v>
      </c>
      <c r="P28" s="146">
        <f t="shared" si="3"/>
        <v>777</v>
      </c>
      <c r="Q28" s="147">
        <f>P28/G28</f>
        <v>31.08</v>
      </c>
      <c r="R28" s="148">
        <f>+O28/P28</f>
        <v>11.183397683397683</v>
      </c>
      <c r="S28" s="145"/>
      <c r="T28" s="149"/>
      <c r="U28" s="145">
        <v>8689.5</v>
      </c>
      <c r="V28" s="146">
        <v>777</v>
      </c>
      <c r="W28" s="151">
        <f t="shared" si="2"/>
        <v>11.183397683397683</v>
      </c>
      <c r="X28" s="45"/>
    </row>
    <row r="29" spans="1:24" s="20" customFormat="1" ht="15" customHeight="1">
      <c r="A29" s="54">
        <v>25</v>
      </c>
      <c r="B29" s="150" t="s">
        <v>103</v>
      </c>
      <c r="C29" s="143">
        <v>39934</v>
      </c>
      <c r="D29" s="142" t="s">
        <v>35</v>
      </c>
      <c r="E29" s="173" t="s">
        <v>104</v>
      </c>
      <c r="F29" s="174">
        <v>31</v>
      </c>
      <c r="G29" s="144">
        <v>31</v>
      </c>
      <c r="H29" s="144">
        <v>2</v>
      </c>
      <c r="I29" s="145">
        <v>1530.5</v>
      </c>
      <c r="J29" s="146">
        <v>261</v>
      </c>
      <c r="K29" s="145">
        <v>3333</v>
      </c>
      <c r="L29" s="146">
        <v>566</v>
      </c>
      <c r="M29" s="145">
        <v>3096.5</v>
      </c>
      <c r="N29" s="146">
        <v>496</v>
      </c>
      <c r="O29" s="145">
        <f>SUM(I29+K29+M29)</f>
        <v>7960</v>
      </c>
      <c r="P29" s="146">
        <f>SUM(J29+L29+N29)</f>
        <v>1323</v>
      </c>
      <c r="Q29" s="147">
        <f>IF(O29&lt;&gt;0,P29/G29,"")</f>
        <v>42.67741935483871</v>
      </c>
      <c r="R29" s="148">
        <f>IF(O29&lt;&gt;0,O29/P29,"")</f>
        <v>6.016628873771731</v>
      </c>
      <c r="S29" s="145">
        <v>17356.5</v>
      </c>
      <c r="T29" s="149">
        <f>IF(S29&lt;&gt;0,-(S29-O29)/S29,"")</f>
        <v>-0.5413821911099588</v>
      </c>
      <c r="U29" s="145">
        <v>37266.5</v>
      </c>
      <c r="V29" s="146">
        <v>5659</v>
      </c>
      <c r="W29" s="151">
        <f t="shared" si="2"/>
        <v>6.585350768687047</v>
      </c>
      <c r="X29" s="45"/>
    </row>
    <row r="30" spans="1:24" s="20" customFormat="1" ht="15" customHeight="1">
      <c r="A30" s="54">
        <v>26</v>
      </c>
      <c r="B30" s="150" t="s">
        <v>105</v>
      </c>
      <c r="C30" s="143">
        <v>39934</v>
      </c>
      <c r="D30" s="142" t="s">
        <v>2</v>
      </c>
      <c r="E30" s="173" t="s">
        <v>31</v>
      </c>
      <c r="F30" s="174">
        <v>9</v>
      </c>
      <c r="G30" s="144">
        <v>12</v>
      </c>
      <c r="H30" s="144">
        <v>2</v>
      </c>
      <c r="I30" s="145">
        <v>1553</v>
      </c>
      <c r="J30" s="146">
        <v>112</v>
      </c>
      <c r="K30" s="145">
        <v>2953</v>
      </c>
      <c r="L30" s="146">
        <v>202</v>
      </c>
      <c r="M30" s="145">
        <v>1188</v>
      </c>
      <c r="N30" s="146">
        <v>85</v>
      </c>
      <c r="O30" s="145">
        <f>+M30+K30+I30</f>
        <v>5694</v>
      </c>
      <c r="P30" s="146">
        <f>+N30+L30+J30</f>
        <v>399</v>
      </c>
      <c r="Q30" s="147">
        <f>+P30/G30</f>
        <v>33.25</v>
      </c>
      <c r="R30" s="148">
        <f>+O30/P30</f>
        <v>14.270676691729323</v>
      </c>
      <c r="S30" s="145">
        <v>9446</v>
      </c>
      <c r="T30" s="149">
        <f>IF(S30&lt;&gt;0,-(S30-O30)/S30,"")</f>
        <v>-0.3972051662079187</v>
      </c>
      <c r="U30" s="145">
        <v>14260</v>
      </c>
      <c r="V30" s="146">
        <v>1035</v>
      </c>
      <c r="W30" s="151">
        <f>+U30/V30</f>
        <v>13.777777777777779</v>
      </c>
      <c r="X30" s="45"/>
    </row>
    <row r="31" spans="1:24" s="20" customFormat="1" ht="15" customHeight="1">
      <c r="A31" s="2">
        <v>27</v>
      </c>
      <c r="B31" s="150" t="s">
        <v>101</v>
      </c>
      <c r="C31" s="143">
        <v>39934</v>
      </c>
      <c r="D31" s="142" t="s">
        <v>27</v>
      </c>
      <c r="E31" s="173" t="s">
        <v>102</v>
      </c>
      <c r="F31" s="174">
        <v>10</v>
      </c>
      <c r="G31" s="144">
        <v>10</v>
      </c>
      <c r="H31" s="144">
        <v>2</v>
      </c>
      <c r="I31" s="145">
        <v>1246.75</v>
      </c>
      <c r="J31" s="146">
        <v>157</v>
      </c>
      <c r="K31" s="145">
        <v>1813.25</v>
      </c>
      <c r="L31" s="146">
        <v>211</v>
      </c>
      <c r="M31" s="145">
        <v>2290.5</v>
      </c>
      <c r="N31" s="146">
        <v>273</v>
      </c>
      <c r="O31" s="145">
        <f aca="true" t="shared" si="4" ref="O31:P34">I31+K31+M31</f>
        <v>5350.5</v>
      </c>
      <c r="P31" s="146">
        <f t="shared" si="4"/>
        <v>641</v>
      </c>
      <c r="Q31" s="147">
        <f>P31/G31</f>
        <v>64.1</v>
      </c>
      <c r="R31" s="148">
        <f>+O31/P31</f>
        <v>8.347113884555382</v>
      </c>
      <c r="S31" s="145">
        <v>19594.5</v>
      </c>
      <c r="T31" s="149">
        <f>-(S31-O31)/S31</f>
        <v>-0.7269386817729465</v>
      </c>
      <c r="U31" s="145">
        <v>38714.5</v>
      </c>
      <c r="V31" s="146">
        <v>3675</v>
      </c>
      <c r="W31" s="151">
        <f aca="true" t="shared" si="5" ref="W31:W40">U31/V31</f>
        <v>10.534557823129251</v>
      </c>
      <c r="X31" s="45"/>
    </row>
    <row r="32" spans="1:24" s="20" customFormat="1" ht="15" customHeight="1">
      <c r="A32" s="2">
        <v>28</v>
      </c>
      <c r="B32" s="150" t="s">
        <v>95</v>
      </c>
      <c r="C32" s="143" t="s">
        <v>96</v>
      </c>
      <c r="D32" s="142" t="s">
        <v>35</v>
      </c>
      <c r="E32" s="173" t="s">
        <v>74</v>
      </c>
      <c r="F32" s="174">
        <v>25</v>
      </c>
      <c r="G32" s="144">
        <v>25</v>
      </c>
      <c r="H32" s="144">
        <v>3</v>
      </c>
      <c r="I32" s="145">
        <v>821</v>
      </c>
      <c r="J32" s="146">
        <v>123</v>
      </c>
      <c r="K32" s="145">
        <v>2309.5</v>
      </c>
      <c r="L32" s="146">
        <v>336</v>
      </c>
      <c r="M32" s="145">
        <v>2048.5</v>
      </c>
      <c r="N32" s="146">
        <v>299</v>
      </c>
      <c r="O32" s="145">
        <f t="shared" si="4"/>
        <v>5179</v>
      </c>
      <c r="P32" s="146">
        <f t="shared" si="4"/>
        <v>758</v>
      </c>
      <c r="Q32" s="147">
        <f>IF(O32&lt;&gt;0,P32/G32,"")</f>
        <v>30.32</v>
      </c>
      <c r="R32" s="148">
        <f>IF(O32&lt;&gt;0,O32/P32,"")</f>
        <v>6.832453825857519</v>
      </c>
      <c r="S32" s="145">
        <v>15992.5</v>
      </c>
      <c r="T32" s="149">
        <f>IF(S32&lt;&gt;0,-(S32-O32)/S32,"")</f>
        <v>-0.6761607003282789</v>
      </c>
      <c r="U32" s="145">
        <v>86185</v>
      </c>
      <c r="V32" s="146">
        <v>8775</v>
      </c>
      <c r="W32" s="151">
        <f t="shared" si="5"/>
        <v>9.821652421652422</v>
      </c>
      <c r="X32" s="45"/>
    </row>
    <row r="33" spans="1:24" s="20" customFormat="1" ht="15" customHeight="1" thickBot="1">
      <c r="A33" s="154">
        <v>29</v>
      </c>
      <c r="B33" s="150" t="s">
        <v>66</v>
      </c>
      <c r="C33" s="143">
        <v>39906</v>
      </c>
      <c r="D33" s="142" t="s">
        <v>27</v>
      </c>
      <c r="E33" s="173" t="s">
        <v>28</v>
      </c>
      <c r="F33" s="174">
        <v>73</v>
      </c>
      <c r="G33" s="144">
        <v>13</v>
      </c>
      <c r="H33" s="144">
        <v>6</v>
      </c>
      <c r="I33" s="145">
        <v>1033.5</v>
      </c>
      <c r="J33" s="146">
        <v>223</v>
      </c>
      <c r="K33" s="145">
        <v>2086</v>
      </c>
      <c r="L33" s="146">
        <v>459</v>
      </c>
      <c r="M33" s="145">
        <v>1984</v>
      </c>
      <c r="N33" s="146">
        <v>434</v>
      </c>
      <c r="O33" s="145">
        <f t="shared" si="4"/>
        <v>5103.5</v>
      </c>
      <c r="P33" s="146">
        <f t="shared" si="4"/>
        <v>1116</v>
      </c>
      <c r="Q33" s="147">
        <f>P33/G33</f>
        <v>85.84615384615384</v>
      </c>
      <c r="R33" s="148">
        <f>+O33/P33</f>
        <v>4.573028673835125</v>
      </c>
      <c r="S33" s="145">
        <v>7079.5</v>
      </c>
      <c r="T33" s="149">
        <f>-(S33-O33)/S33</f>
        <v>-0.27911575676248324</v>
      </c>
      <c r="U33" s="145">
        <v>495597.75</v>
      </c>
      <c r="V33" s="146">
        <v>52966</v>
      </c>
      <c r="W33" s="151">
        <f t="shared" si="5"/>
        <v>9.356903485254692</v>
      </c>
      <c r="X33" s="45"/>
    </row>
    <row r="34" spans="1:24" s="20" customFormat="1" ht="15" customHeight="1">
      <c r="A34" s="54">
        <v>30</v>
      </c>
      <c r="B34" s="150" t="s">
        <v>72</v>
      </c>
      <c r="C34" s="143">
        <v>39906</v>
      </c>
      <c r="D34" s="142" t="s">
        <v>27</v>
      </c>
      <c r="E34" s="173" t="s">
        <v>73</v>
      </c>
      <c r="F34" s="174">
        <v>20</v>
      </c>
      <c r="G34" s="144">
        <v>18</v>
      </c>
      <c r="H34" s="144">
        <v>6</v>
      </c>
      <c r="I34" s="145">
        <v>988.5</v>
      </c>
      <c r="J34" s="146">
        <v>173</v>
      </c>
      <c r="K34" s="145">
        <v>1982</v>
      </c>
      <c r="L34" s="146">
        <v>318</v>
      </c>
      <c r="M34" s="145">
        <v>2110</v>
      </c>
      <c r="N34" s="146">
        <v>311</v>
      </c>
      <c r="O34" s="145">
        <f t="shared" si="4"/>
        <v>5080.5</v>
      </c>
      <c r="P34" s="146">
        <f t="shared" si="4"/>
        <v>802</v>
      </c>
      <c r="Q34" s="147">
        <f>P34/G34</f>
        <v>44.55555555555556</v>
      </c>
      <c r="R34" s="148">
        <f>+O34/P34</f>
        <v>6.334788029925187</v>
      </c>
      <c r="S34" s="145">
        <v>8555</v>
      </c>
      <c r="T34" s="149">
        <f>-(S34-O34)/S34</f>
        <v>-0.40613676212741084</v>
      </c>
      <c r="U34" s="145">
        <v>116563</v>
      </c>
      <c r="V34" s="146">
        <v>15824</v>
      </c>
      <c r="W34" s="151">
        <f t="shared" si="5"/>
        <v>7.3662158746208295</v>
      </c>
      <c r="X34" s="45"/>
    </row>
    <row r="35" spans="1:24" s="20" customFormat="1" ht="15" customHeight="1">
      <c r="A35" s="54">
        <v>31</v>
      </c>
      <c r="B35" s="150" t="s">
        <v>68</v>
      </c>
      <c r="C35" s="143">
        <v>39906</v>
      </c>
      <c r="D35" s="142" t="s">
        <v>26</v>
      </c>
      <c r="E35" s="173" t="s">
        <v>69</v>
      </c>
      <c r="F35" s="174">
        <v>25</v>
      </c>
      <c r="G35" s="144">
        <v>15</v>
      </c>
      <c r="H35" s="144">
        <v>6</v>
      </c>
      <c r="I35" s="145">
        <v>753</v>
      </c>
      <c r="J35" s="146">
        <v>125</v>
      </c>
      <c r="K35" s="145">
        <v>1928</v>
      </c>
      <c r="L35" s="146">
        <v>305</v>
      </c>
      <c r="M35" s="145">
        <v>1894</v>
      </c>
      <c r="N35" s="146">
        <v>292</v>
      </c>
      <c r="O35" s="145">
        <f>+I35+K35+M35</f>
        <v>4575</v>
      </c>
      <c r="P35" s="146">
        <f>+J35+L35+N35</f>
        <v>722</v>
      </c>
      <c r="Q35" s="147">
        <f>IF(O35&lt;&gt;0,P35/G35,"")</f>
        <v>48.13333333333333</v>
      </c>
      <c r="R35" s="148">
        <f>IF(O35&lt;&gt;0,O35/P35,"")</f>
        <v>6.336565096952908</v>
      </c>
      <c r="S35" s="145">
        <v>11121</v>
      </c>
      <c r="T35" s="149">
        <f>IF(S35&lt;&gt;0,-(S35-O35)/S35,"")</f>
        <v>-0.5886161316428379</v>
      </c>
      <c r="U35" s="145">
        <v>185280</v>
      </c>
      <c r="V35" s="146">
        <v>23339</v>
      </c>
      <c r="W35" s="151">
        <f t="shared" si="5"/>
        <v>7.938643472299584</v>
      </c>
      <c r="X35" s="45"/>
    </row>
    <row r="36" spans="1:24" s="20" customFormat="1" ht="15" customHeight="1">
      <c r="A36" s="54">
        <v>32</v>
      </c>
      <c r="B36" s="150" t="s">
        <v>86</v>
      </c>
      <c r="C36" s="143">
        <v>39920</v>
      </c>
      <c r="D36" s="142" t="s">
        <v>26</v>
      </c>
      <c r="E36" s="173" t="s">
        <v>49</v>
      </c>
      <c r="F36" s="174">
        <v>67</v>
      </c>
      <c r="G36" s="144">
        <v>15</v>
      </c>
      <c r="H36" s="144">
        <v>4</v>
      </c>
      <c r="I36" s="145">
        <v>966</v>
      </c>
      <c r="J36" s="146">
        <v>121</v>
      </c>
      <c r="K36" s="145">
        <v>1843</v>
      </c>
      <c r="L36" s="146">
        <v>226</v>
      </c>
      <c r="M36" s="145">
        <v>1719</v>
      </c>
      <c r="N36" s="146">
        <v>220</v>
      </c>
      <c r="O36" s="145">
        <f>+I36+K36+M36</f>
        <v>4528</v>
      </c>
      <c r="P36" s="146">
        <f>+J36+L36+N36</f>
        <v>567</v>
      </c>
      <c r="Q36" s="147">
        <f>IF(O36&lt;&gt;0,P36/G36,"")</f>
        <v>37.8</v>
      </c>
      <c r="R36" s="148">
        <f>IF(O36&lt;&gt;0,O36/P36,"")</f>
        <v>7.985890652557319</v>
      </c>
      <c r="S36" s="145">
        <v>98825</v>
      </c>
      <c r="T36" s="149">
        <f>IF(S36&lt;&gt;0,-(S36-O36)/S36,"")</f>
        <v>-0.954181634201872</v>
      </c>
      <c r="U36" s="145">
        <v>463645</v>
      </c>
      <c r="V36" s="146">
        <v>47335</v>
      </c>
      <c r="W36" s="151">
        <f t="shared" si="5"/>
        <v>9.794972008027885</v>
      </c>
      <c r="X36" s="45"/>
    </row>
    <row r="37" spans="1:24" s="20" customFormat="1" ht="15" customHeight="1">
      <c r="A37" s="54">
        <v>33</v>
      </c>
      <c r="B37" s="150" t="s">
        <v>87</v>
      </c>
      <c r="C37" s="143">
        <v>39913</v>
      </c>
      <c r="D37" s="142" t="s">
        <v>35</v>
      </c>
      <c r="E37" s="173" t="s">
        <v>74</v>
      </c>
      <c r="F37" s="174">
        <v>58</v>
      </c>
      <c r="G37" s="144">
        <v>21</v>
      </c>
      <c r="H37" s="144">
        <v>5</v>
      </c>
      <c r="I37" s="145">
        <v>1023</v>
      </c>
      <c r="J37" s="146">
        <v>177</v>
      </c>
      <c r="K37" s="145">
        <v>1682</v>
      </c>
      <c r="L37" s="146">
        <v>296</v>
      </c>
      <c r="M37" s="145">
        <v>1341</v>
      </c>
      <c r="N37" s="146">
        <v>243</v>
      </c>
      <c r="O37" s="145">
        <f>I37+K37+M37</f>
        <v>4046</v>
      </c>
      <c r="P37" s="146">
        <f>J37+L37+N37</f>
        <v>716</v>
      </c>
      <c r="Q37" s="147">
        <f>IF(O37&lt;&gt;0,P37/G37,"")</f>
        <v>34.095238095238095</v>
      </c>
      <c r="R37" s="148">
        <f>IF(O37&lt;&gt;0,O37/P37,"")</f>
        <v>5.650837988826815</v>
      </c>
      <c r="S37" s="145">
        <v>14473.5</v>
      </c>
      <c r="T37" s="149">
        <f>IF(S37&lt;&gt;0,-(S37-O37)/S37,"")</f>
        <v>-0.7204546239679415</v>
      </c>
      <c r="U37" s="145">
        <v>205087.25</v>
      </c>
      <c r="V37" s="146">
        <v>25368</v>
      </c>
      <c r="W37" s="151">
        <f t="shared" si="5"/>
        <v>8.084486360769473</v>
      </c>
      <c r="X37" s="45"/>
    </row>
    <row r="38" spans="1:24" s="20" customFormat="1" ht="15" customHeight="1">
      <c r="A38" s="54">
        <v>34</v>
      </c>
      <c r="B38" s="150" t="s">
        <v>39</v>
      </c>
      <c r="C38" s="143">
        <v>39857</v>
      </c>
      <c r="D38" s="142" t="s">
        <v>35</v>
      </c>
      <c r="E38" s="173" t="s">
        <v>109</v>
      </c>
      <c r="F38" s="174">
        <v>372</v>
      </c>
      <c r="G38" s="144">
        <v>1</v>
      </c>
      <c r="H38" s="144">
        <v>13</v>
      </c>
      <c r="I38" s="145">
        <v>1002</v>
      </c>
      <c r="J38" s="146">
        <v>251</v>
      </c>
      <c r="K38" s="145">
        <v>1900</v>
      </c>
      <c r="L38" s="146">
        <v>475</v>
      </c>
      <c r="M38" s="145">
        <v>1000</v>
      </c>
      <c r="N38" s="146">
        <v>250</v>
      </c>
      <c r="O38" s="145">
        <f>SUM(I38+K38+M38)</f>
        <v>3902</v>
      </c>
      <c r="P38" s="146">
        <f>SUM(J38+L38+N38)</f>
        <v>976</v>
      </c>
      <c r="Q38" s="147">
        <f>IF(O38&lt;&gt;0,P38/G38,"")</f>
        <v>976</v>
      </c>
      <c r="R38" s="148">
        <f>IF(O38&lt;&gt;0,O38/P38,"")</f>
        <v>3.997950819672131</v>
      </c>
      <c r="S38" s="145">
        <v>330</v>
      </c>
      <c r="T38" s="149">
        <f>IF(S38&lt;&gt;0,-(S38-O38)/S38,"")</f>
        <v>10.824242424242424</v>
      </c>
      <c r="U38" s="145">
        <v>33459653</v>
      </c>
      <c r="V38" s="146">
        <v>4326117</v>
      </c>
      <c r="W38" s="151">
        <f t="shared" si="5"/>
        <v>7.7343384379109485</v>
      </c>
      <c r="X38" s="45"/>
    </row>
    <row r="39" spans="1:24" s="20" customFormat="1" ht="15" customHeight="1">
      <c r="A39" s="54">
        <v>35</v>
      </c>
      <c r="B39" s="150" t="s">
        <v>51</v>
      </c>
      <c r="C39" s="143">
        <v>39871</v>
      </c>
      <c r="D39" s="142" t="s">
        <v>52</v>
      </c>
      <c r="E39" s="173" t="s">
        <v>53</v>
      </c>
      <c r="F39" s="174">
        <v>57</v>
      </c>
      <c r="G39" s="144">
        <v>16</v>
      </c>
      <c r="H39" s="144">
        <v>11</v>
      </c>
      <c r="I39" s="145">
        <v>1029</v>
      </c>
      <c r="J39" s="146">
        <v>195</v>
      </c>
      <c r="K39" s="145">
        <v>1350</v>
      </c>
      <c r="L39" s="146">
        <v>245</v>
      </c>
      <c r="M39" s="145">
        <v>1476</v>
      </c>
      <c r="N39" s="146">
        <v>262</v>
      </c>
      <c r="O39" s="145">
        <v>3855</v>
      </c>
      <c r="P39" s="146">
        <v>702</v>
      </c>
      <c r="Q39" s="147">
        <f>IF(O39&lt;&gt;0,P39/G39,"")</f>
        <v>43.875</v>
      </c>
      <c r="R39" s="148">
        <f>IF(O39&lt;&gt;0,O39/P39,"")</f>
        <v>5.4914529914529915</v>
      </c>
      <c r="S39" s="145">
        <v>6843</v>
      </c>
      <c r="T39" s="149">
        <f>IF(S39&lt;&gt;0,-(S39-O39)/S39,"")</f>
        <v>-0.4366505918456817</v>
      </c>
      <c r="U39" s="145">
        <v>3084162</v>
      </c>
      <c r="V39" s="146">
        <v>335456</v>
      </c>
      <c r="W39" s="151">
        <f t="shared" si="5"/>
        <v>9.193938996470475</v>
      </c>
      <c r="X39" s="45"/>
    </row>
    <row r="40" spans="1:24" s="20" customFormat="1" ht="15" customHeight="1">
      <c r="A40" s="54">
        <v>36</v>
      </c>
      <c r="B40" s="150" t="s">
        <v>82</v>
      </c>
      <c r="C40" s="143">
        <v>39920</v>
      </c>
      <c r="D40" s="142" t="s">
        <v>27</v>
      </c>
      <c r="E40" s="173" t="s">
        <v>19</v>
      </c>
      <c r="F40" s="174">
        <v>133</v>
      </c>
      <c r="G40" s="144">
        <v>28</v>
      </c>
      <c r="H40" s="144">
        <v>4</v>
      </c>
      <c r="I40" s="145">
        <v>510.5</v>
      </c>
      <c r="J40" s="146">
        <v>81</v>
      </c>
      <c r="K40" s="145">
        <v>1551.5</v>
      </c>
      <c r="L40" s="146">
        <v>243</v>
      </c>
      <c r="M40" s="145">
        <v>1403</v>
      </c>
      <c r="N40" s="146">
        <v>221</v>
      </c>
      <c r="O40" s="145">
        <f aca="true" t="shared" si="6" ref="O40:P42">I40+K40+M40</f>
        <v>3465</v>
      </c>
      <c r="P40" s="146">
        <f t="shared" si="6"/>
        <v>545</v>
      </c>
      <c r="Q40" s="147">
        <f>P40/G40</f>
        <v>19.464285714285715</v>
      </c>
      <c r="R40" s="148">
        <f>+O40/P40</f>
        <v>6.3577981651376145</v>
      </c>
      <c r="S40" s="145">
        <v>36086.5</v>
      </c>
      <c r="T40" s="149">
        <f>-(S40-O40)/S40</f>
        <v>-0.9039807130090199</v>
      </c>
      <c r="U40" s="145">
        <v>1021390.5</v>
      </c>
      <c r="V40" s="146">
        <v>126701</v>
      </c>
      <c r="W40" s="151">
        <f t="shared" si="5"/>
        <v>8.061424140298813</v>
      </c>
      <c r="X40" s="45"/>
    </row>
    <row r="41" spans="1:24" s="20" customFormat="1" ht="15" customHeight="1">
      <c r="A41" s="54">
        <v>37</v>
      </c>
      <c r="B41" s="150" t="s">
        <v>133</v>
      </c>
      <c r="C41" s="143">
        <v>39941</v>
      </c>
      <c r="D41" s="142" t="s">
        <v>123</v>
      </c>
      <c r="E41" s="173" t="s">
        <v>134</v>
      </c>
      <c r="F41" s="174">
        <v>10</v>
      </c>
      <c r="G41" s="144">
        <v>10</v>
      </c>
      <c r="H41" s="144">
        <v>1</v>
      </c>
      <c r="I41" s="145">
        <v>756</v>
      </c>
      <c r="J41" s="146">
        <v>80</v>
      </c>
      <c r="K41" s="145">
        <v>1377.5</v>
      </c>
      <c r="L41" s="146">
        <v>149</v>
      </c>
      <c r="M41" s="145">
        <v>1115.5</v>
      </c>
      <c r="N41" s="146">
        <v>117</v>
      </c>
      <c r="O41" s="145">
        <f t="shared" si="6"/>
        <v>3249</v>
      </c>
      <c r="P41" s="146">
        <f t="shared" si="6"/>
        <v>346</v>
      </c>
      <c r="Q41" s="147">
        <f>IF(O41&lt;&gt;0,P41/G41,"")</f>
        <v>34.6</v>
      </c>
      <c r="R41" s="148">
        <f>IF(O41&lt;&gt;0,O41/P41,"")</f>
        <v>9.390173410404625</v>
      </c>
      <c r="S41" s="145"/>
      <c r="T41" s="149">
        <f>IF(S41&lt;&gt;0,-(S41-O41)/S41,"")</f>
      </c>
      <c r="U41" s="145">
        <v>3249</v>
      </c>
      <c r="V41" s="146">
        <v>346</v>
      </c>
      <c r="W41" s="151">
        <f>IF(U41&lt;&gt;0,U41/V41,"")</f>
        <v>9.390173410404625</v>
      </c>
      <c r="X41" s="45"/>
    </row>
    <row r="42" spans="1:24" s="20" customFormat="1" ht="15" customHeight="1">
      <c r="A42" s="54">
        <v>38</v>
      </c>
      <c r="B42" s="150" t="s">
        <v>44</v>
      </c>
      <c r="C42" s="143">
        <v>39878</v>
      </c>
      <c r="D42" s="142" t="s">
        <v>27</v>
      </c>
      <c r="E42" s="173" t="s">
        <v>45</v>
      </c>
      <c r="F42" s="174">
        <v>39</v>
      </c>
      <c r="G42" s="144">
        <v>15</v>
      </c>
      <c r="H42" s="144">
        <v>10</v>
      </c>
      <c r="I42" s="145">
        <v>966</v>
      </c>
      <c r="J42" s="146">
        <v>350</v>
      </c>
      <c r="K42" s="145">
        <v>859.5</v>
      </c>
      <c r="L42" s="146">
        <v>190</v>
      </c>
      <c r="M42" s="145">
        <v>1119</v>
      </c>
      <c r="N42" s="146">
        <v>285</v>
      </c>
      <c r="O42" s="145">
        <f t="shared" si="6"/>
        <v>2944.5</v>
      </c>
      <c r="P42" s="146">
        <f t="shared" si="6"/>
        <v>825</v>
      </c>
      <c r="Q42" s="147">
        <f>P42/G42</f>
        <v>55</v>
      </c>
      <c r="R42" s="148">
        <f>+O42/P42</f>
        <v>3.569090909090909</v>
      </c>
      <c r="S42" s="145">
        <v>2439</v>
      </c>
      <c r="T42" s="149">
        <f>-(S42-O42)/S42</f>
        <v>0.2072570725707257</v>
      </c>
      <c r="U42" s="145">
        <v>407377</v>
      </c>
      <c r="V42" s="146">
        <v>54258</v>
      </c>
      <c r="W42" s="151">
        <f aca="true" t="shared" si="7" ref="W42:W51">U42/V42</f>
        <v>7.508146264145379</v>
      </c>
      <c r="X42" s="45"/>
    </row>
    <row r="43" spans="1:24" s="20" customFormat="1" ht="15" customHeight="1">
      <c r="A43" s="54">
        <v>39</v>
      </c>
      <c r="B43" s="150" t="s">
        <v>36</v>
      </c>
      <c r="C43" s="143">
        <v>39836</v>
      </c>
      <c r="D43" s="142" t="s">
        <v>35</v>
      </c>
      <c r="E43" s="173" t="s">
        <v>37</v>
      </c>
      <c r="F43" s="174">
        <v>180</v>
      </c>
      <c r="G43" s="144">
        <v>1</v>
      </c>
      <c r="H43" s="144">
        <v>16</v>
      </c>
      <c r="I43" s="145">
        <v>1200</v>
      </c>
      <c r="J43" s="146">
        <v>200</v>
      </c>
      <c r="K43" s="145">
        <v>672</v>
      </c>
      <c r="L43" s="146">
        <v>112</v>
      </c>
      <c r="M43" s="145">
        <v>600</v>
      </c>
      <c r="N43" s="146">
        <v>100</v>
      </c>
      <c r="O43" s="145">
        <f>SUM(I43+K43+M43)</f>
        <v>2472</v>
      </c>
      <c r="P43" s="146">
        <f>SUM(J43+L43+N43)</f>
        <v>412</v>
      </c>
      <c r="Q43" s="147">
        <f>IF(O43&lt;&gt;0,P43/G43,"")</f>
        <v>412</v>
      </c>
      <c r="R43" s="148">
        <f>IF(O43&lt;&gt;0,O43/P43,"")</f>
        <v>6</v>
      </c>
      <c r="S43" s="145">
        <v>520</v>
      </c>
      <c r="T43" s="149">
        <f>IF(S43&lt;&gt;0,-(S43-O43)/S43,"")</f>
        <v>3.753846153846154</v>
      </c>
      <c r="U43" s="145">
        <v>4657762.5</v>
      </c>
      <c r="V43" s="146">
        <v>575836</v>
      </c>
      <c r="W43" s="151">
        <f t="shared" si="7"/>
        <v>8.088696260740905</v>
      </c>
      <c r="X43" s="45"/>
    </row>
    <row r="44" spans="1:24" s="20" customFormat="1" ht="15" customHeight="1">
      <c r="A44" s="2">
        <v>40</v>
      </c>
      <c r="B44" s="150" t="s">
        <v>80</v>
      </c>
      <c r="C44" s="143">
        <v>39913</v>
      </c>
      <c r="D44" s="142" t="s">
        <v>27</v>
      </c>
      <c r="E44" s="173" t="s">
        <v>38</v>
      </c>
      <c r="F44" s="174">
        <v>25</v>
      </c>
      <c r="G44" s="144">
        <v>9</v>
      </c>
      <c r="H44" s="144">
        <v>5</v>
      </c>
      <c r="I44" s="145">
        <v>466.5</v>
      </c>
      <c r="J44" s="146">
        <v>70</v>
      </c>
      <c r="K44" s="145">
        <v>681</v>
      </c>
      <c r="L44" s="146">
        <v>103</v>
      </c>
      <c r="M44" s="145">
        <v>1133.5</v>
      </c>
      <c r="N44" s="146">
        <v>157</v>
      </c>
      <c r="O44" s="145">
        <f>I44+K44+M44</f>
        <v>2281</v>
      </c>
      <c r="P44" s="146">
        <f>J44+L44+N44</f>
        <v>330</v>
      </c>
      <c r="Q44" s="147">
        <f>P44/G44</f>
        <v>36.666666666666664</v>
      </c>
      <c r="R44" s="148">
        <f>+O44/P44</f>
        <v>6.912121212121212</v>
      </c>
      <c r="S44" s="145">
        <v>586</v>
      </c>
      <c r="T44" s="149">
        <f>-(S44-O44)/S44</f>
        <v>2.8924914675767917</v>
      </c>
      <c r="U44" s="145">
        <v>36760</v>
      </c>
      <c r="V44" s="146">
        <v>3783</v>
      </c>
      <c r="W44" s="151">
        <f t="shared" si="7"/>
        <v>9.717155696537139</v>
      </c>
      <c r="X44" s="45"/>
    </row>
    <row r="45" spans="1:24" s="20" customFormat="1" ht="15" customHeight="1">
      <c r="A45" s="2">
        <v>41</v>
      </c>
      <c r="B45" s="150" t="s">
        <v>67</v>
      </c>
      <c r="C45" s="143">
        <v>39906</v>
      </c>
      <c r="D45" s="142" t="s">
        <v>78</v>
      </c>
      <c r="E45" s="173" t="s">
        <v>79</v>
      </c>
      <c r="F45" s="174">
        <v>41</v>
      </c>
      <c r="G45" s="144">
        <v>13</v>
      </c>
      <c r="H45" s="144">
        <v>6</v>
      </c>
      <c r="I45" s="145">
        <v>574</v>
      </c>
      <c r="J45" s="146">
        <v>105</v>
      </c>
      <c r="K45" s="145">
        <v>724.5</v>
      </c>
      <c r="L45" s="146">
        <v>124</v>
      </c>
      <c r="M45" s="145">
        <v>864</v>
      </c>
      <c r="N45" s="146">
        <v>151</v>
      </c>
      <c r="O45" s="145">
        <f>SUM(I45+K45+M45)</f>
        <v>2162.5</v>
      </c>
      <c r="P45" s="146">
        <f>SUM(J45+L45+N45)</f>
        <v>380</v>
      </c>
      <c r="Q45" s="147">
        <f>IF(O45&lt;&gt;0,P45/G45,"")</f>
        <v>29.23076923076923</v>
      </c>
      <c r="R45" s="148">
        <f>IF(O45&lt;&gt;0,O45/P45,"")</f>
        <v>5.690789473684211</v>
      </c>
      <c r="S45" s="145">
        <v>4528</v>
      </c>
      <c r="T45" s="149">
        <f>IF(S45&lt;&gt;0,-(S45-O45)/S45,"")</f>
        <v>-0.522416077738516</v>
      </c>
      <c r="U45" s="145">
        <v>218951</v>
      </c>
      <c r="V45" s="146">
        <v>25164</v>
      </c>
      <c r="W45" s="151">
        <f t="shared" si="7"/>
        <v>8.70096169130504</v>
      </c>
      <c r="X45" s="45"/>
    </row>
    <row r="46" spans="1:24" s="20" customFormat="1" ht="15" customHeight="1" thickBot="1">
      <c r="A46" s="154">
        <v>42</v>
      </c>
      <c r="B46" s="150" t="s">
        <v>34</v>
      </c>
      <c r="C46" s="143">
        <v>39829</v>
      </c>
      <c r="D46" s="142" t="s">
        <v>27</v>
      </c>
      <c r="E46" s="173" t="s">
        <v>19</v>
      </c>
      <c r="F46" s="174">
        <v>80</v>
      </c>
      <c r="G46" s="144">
        <v>6</v>
      </c>
      <c r="H46" s="144">
        <v>17</v>
      </c>
      <c r="I46" s="145">
        <v>545</v>
      </c>
      <c r="J46" s="146">
        <v>108</v>
      </c>
      <c r="K46" s="145">
        <v>903.5</v>
      </c>
      <c r="L46" s="146">
        <v>169</v>
      </c>
      <c r="M46" s="145">
        <v>610</v>
      </c>
      <c r="N46" s="146">
        <v>116</v>
      </c>
      <c r="O46" s="145">
        <f>I46+K46+M46</f>
        <v>2058.5</v>
      </c>
      <c r="P46" s="146">
        <f>J46+L46+N46</f>
        <v>393</v>
      </c>
      <c r="Q46" s="147">
        <f>P46/G46</f>
        <v>65.5</v>
      </c>
      <c r="R46" s="148">
        <f>+O46/P46</f>
        <v>5.237913486005089</v>
      </c>
      <c r="S46" s="145">
        <v>2234</v>
      </c>
      <c r="T46" s="149">
        <f>-(S46-O46)/S46</f>
        <v>-0.07855863921217547</v>
      </c>
      <c r="U46" s="145">
        <v>2379304</v>
      </c>
      <c r="V46" s="146">
        <v>283568</v>
      </c>
      <c r="W46" s="151">
        <f t="shared" si="7"/>
        <v>8.390594143203746</v>
      </c>
      <c r="X46" s="45"/>
    </row>
    <row r="47" spans="1:24" s="20" customFormat="1" ht="15" customHeight="1">
      <c r="A47" s="54">
        <v>43</v>
      </c>
      <c r="B47" s="150" t="s">
        <v>106</v>
      </c>
      <c r="C47" s="143">
        <v>39934</v>
      </c>
      <c r="D47" s="142" t="s">
        <v>27</v>
      </c>
      <c r="E47" s="173" t="s">
        <v>102</v>
      </c>
      <c r="F47" s="174">
        <v>5</v>
      </c>
      <c r="G47" s="144">
        <v>5</v>
      </c>
      <c r="H47" s="144">
        <v>2</v>
      </c>
      <c r="I47" s="145">
        <v>540</v>
      </c>
      <c r="J47" s="146">
        <v>51</v>
      </c>
      <c r="K47" s="145">
        <v>570</v>
      </c>
      <c r="L47" s="146">
        <v>54</v>
      </c>
      <c r="M47" s="145">
        <v>446</v>
      </c>
      <c r="N47" s="146">
        <v>41</v>
      </c>
      <c r="O47" s="145">
        <f>I47+K47+M47</f>
        <v>1556</v>
      </c>
      <c r="P47" s="146">
        <f>J47+L47+N47</f>
        <v>146</v>
      </c>
      <c r="Q47" s="147">
        <f>P47/G47</f>
        <v>29.2</v>
      </c>
      <c r="R47" s="148">
        <f>+O47/P47</f>
        <v>10.657534246575343</v>
      </c>
      <c r="S47" s="145">
        <v>5499</v>
      </c>
      <c r="T47" s="149">
        <f>-(S47-O47)/S47</f>
        <v>-0.7170394617203127</v>
      </c>
      <c r="U47" s="145">
        <v>9708.5</v>
      </c>
      <c r="V47" s="146">
        <v>815</v>
      </c>
      <c r="W47" s="151">
        <f t="shared" si="7"/>
        <v>11.912269938650306</v>
      </c>
      <c r="X47" s="45"/>
    </row>
    <row r="48" spans="1:24" s="20" customFormat="1" ht="15" customHeight="1">
      <c r="A48" s="54">
        <v>44</v>
      </c>
      <c r="B48" s="150" t="s">
        <v>58</v>
      </c>
      <c r="C48" s="143">
        <v>39899</v>
      </c>
      <c r="D48" s="142" t="s">
        <v>26</v>
      </c>
      <c r="E48" s="173" t="s">
        <v>49</v>
      </c>
      <c r="F48" s="174">
        <v>62</v>
      </c>
      <c r="G48" s="144">
        <v>6</v>
      </c>
      <c r="H48" s="144">
        <v>7</v>
      </c>
      <c r="I48" s="145">
        <v>385</v>
      </c>
      <c r="J48" s="146">
        <v>72</v>
      </c>
      <c r="K48" s="145">
        <v>593</v>
      </c>
      <c r="L48" s="146">
        <v>123</v>
      </c>
      <c r="M48" s="145">
        <v>555</v>
      </c>
      <c r="N48" s="146">
        <v>110</v>
      </c>
      <c r="O48" s="145">
        <f>+I48+K48+M48</f>
        <v>1533</v>
      </c>
      <c r="P48" s="146">
        <f>+J48+L48+N48</f>
        <v>305</v>
      </c>
      <c r="Q48" s="147">
        <f>IF(O48&lt;&gt;0,P48/G48,"")</f>
        <v>50.833333333333336</v>
      </c>
      <c r="R48" s="148">
        <f>IF(O48&lt;&gt;0,O48/P48,"")</f>
        <v>5.026229508196721</v>
      </c>
      <c r="S48" s="145">
        <v>12161</v>
      </c>
      <c r="T48" s="149">
        <f>IF(S48&lt;&gt;0,-(S48-O48)/S48,"")</f>
        <v>-0.8739412877230491</v>
      </c>
      <c r="U48" s="145">
        <v>595632</v>
      </c>
      <c r="V48" s="146">
        <v>72002</v>
      </c>
      <c r="W48" s="151">
        <f t="shared" si="7"/>
        <v>8.272436876753423</v>
      </c>
      <c r="X48" s="45"/>
    </row>
    <row r="49" spans="1:24" s="20" customFormat="1" ht="15" customHeight="1">
      <c r="A49" s="54">
        <v>45</v>
      </c>
      <c r="B49" s="150" t="s">
        <v>59</v>
      </c>
      <c r="C49" s="143">
        <v>39899</v>
      </c>
      <c r="D49" s="142" t="s">
        <v>27</v>
      </c>
      <c r="E49" s="173" t="s">
        <v>60</v>
      </c>
      <c r="F49" s="174">
        <v>20</v>
      </c>
      <c r="G49" s="144">
        <v>5</v>
      </c>
      <c r="H49" s="144">
        <v>7</v>
      </c>
      <c r="I49" s="145">
        <v>361</v>
      </c>
      <c r="J49" s="146">
        <v>64</v>
      </c>
      <c r="K49" s="145">
        <v>664</v>
      </c>
      <c r="L49" s="146">
        <v>115</v>
      </c>
      <c r="M49" s="145">
        <v>479.5</v>
      </c>
      <c r="N49" s="146">
        <v>93</v>
      </c>
      <c r="O49" s="145">
        <f aca="true" t="shared" si="8" ref="O49:P51">I49+K49+M49</f>
        <v>1504.5</v>
      </c>
      <c r="P49" s="146">
        <f t="shared" si="8"/>
        <v>272</v>
      </c>
      <c r="Q49" s="147">
        <f>P49/G49</f>
        <v>54.4</v>
      </c>
      <c r="R49" s="148">
        <f aca="true" t="shared" si="9" ref="R49:R56">+O49/P49</f>
        <v>5.53125</v>
      </c>
      <c r="S49" s="145">
        <v>7527.5</v>
      </c>
      <c r="T49" s="149">
        <f>-(S49-O49)/S49</f>
        <v>-0.8001328462304882</v>
      </c>
      <c r="U49" s="145">
        <v>138542.5</v>
      </c>
      <c r="V49" s="146">
        <v>15428</v>
      </c>
      <c r="W49" s="151">
        <f t="shared" si="7"/>
        <v>8.979939071817475</v>
      </c>
      <c r="X49" s="45"/>
    </row>
    <row r="50" spans="1:24" s="20" customFormat="1" ht="15" customHeight="1">
      <c r="A50" s="54">
        <v>46</v>
      </c>
      <c r="B50" s="150" t="s">
        <v>90</v>
      </c>
      <c r="C50" s="143">
        <v>39913</v>
      </c>
      <c r="D50" s="142" t="s">
        <v>27</v>
      </c>
      <c r="E50" s="173" t="s">
        <v>81</v>
      </c>
      <c r="F50" s="174">
        <v>8</v>
      </c>
      <c r="G50" s="144">
        <v>6</v>
      </c>
      <c r="H50" s="144">
        <v>5</v>
      </c>
      <c r="I50" s="145">
        <v>305</v>
      </c>
      <c r="J50" s="146">
        <v>57</v>
      </c>
      <c r="K50" s="145">
        <v>574</v>
      </c>
      <c r="L50" s="146">
        <v>98</v>
      </c>
      <c r="M50" s="145">
        <v>592</v>
      </c>
      <c r="N50" s="146">
        <v>105</v>
      </c>
      <c r="O50" s="145">
        <f t="shared" si="8"/>
        <v>1471</v>
      </c>
      <c r="P50" s="146">
        <f t="shared" si="8"/>
        <v>260</v>
      </c>
      <c r="Q50" s="147">
        <f>P50/G50</f>
        <v>43.333333333333336</v>
      </c>
      <c r="R50" s="148">
        <f t="shared" si="9"/>
        <v>5.657692307692308</v>
      </c>
      <c r="S50" s="145">
        <v>2148</v>
      </c>
      <c r="T50" s="149">
        <f>-(S50-O50)/S50</f>
        <v>-0.31517690875232773</v>
      </c>
      <c r="U50" s="145">
        <v>48377</v>
      </c>
      <c r="V50" s="146">
        <v>5734</v>
      </c>
      <c r="W50" s="151">
        <f t="shared" si="7"/>
        <v>8.436867806069062</v>
      </c>
      <c r="X50" s="45"/>
    </row>
    <row r="51" spans="1:24" s="20" customFormat="1" ht="15" customHeight="1">
      <c r="A51" s="54">
        <v>47</v>
      </c>
      <c r="B51" s="150" t="s">
        <v>63</v>
      </c>
      <c r="C51" s="143">
        <v>39899</v>
      </c>
      <c r="D51" s="142" t="s">
        <v>27</v>
      </c>
      <c r="E51" s="173" t="s">
        <v>64</v>
      </c>
      <c r="F51" s="174">
        <v>16</v>
      </c>
      <c r="G51" s="144">
        <v>4</v>
      </c>
      <c r="H51" s="144">
        <v>7</v>
      </c>
      <c r="I51" s="145">
        <v>214</v>
      </c>
      <c r="J51" s="146">
        <v>51</v>
      </c>
      <c r="K51" s="145">
        <v>563</v>
      </c>
      <c r="L51" s="146">
        <v>127</v>
      </c>
      <c r="M51" s="145">
        <v>590</v>
      </c>
      <c r="N51" s="146">
        <v>130</v>
      </c>
      <c r="O51" s="145">
        <f t="shared" si="8"/>
        <v>1367</v>
      </c>
      <c r="P51" s="146">
        <f t="shared" si="8"/>
        <v>308</v>
      </c>
      <c r="Q51" s="147">
        <f>P51/G51</f>
        <v>77</v>
      </c>
      <c r="R51" s="148">
        <f t="shared" si="9"/>
        <v>4.438311688311688</v>
      </c>
      <c r="S51" s="145">
        <v>697</v>
      </c>
      <c r="T51" s="149">
        <f>-(S51-O51)/S51</f>
        <v>0.9612625538020086</v>
      </c>
      <c r="U51" s="145">
        <v>63162</v>
      </c>
      <c r="V51" s="146">
        <v>8056</v>
      </c>
      <c r="W51" s="151">
        <f t="shared" si="7"/>
        <v>7.840367428003972</v>
      </c>
      <c r="X51" s="45"/>
    </row>
    <row r="52" spans="1:24" s="20" customFormat="1" ht="15" customHeight="1">
      <c r="A52" s="54">
        <v>48</v>
      </c>
      <c r="B52" s="150" t="s">
        <v>54</v>
      </c>
      <c r="C52" s="143">
        <v>39892</v>
      </c>
      <c r="D52" s="142" t="s">
        <v>2</v>
      </c>
      <c r="E52" s="173" t="s">
        <v>31</v>
      </c>
      <c r="F52" s="174">
        <v>70</v>
      </c>
      <c r="G52" s="144">
        <v>5</v>
      </c>
      <c r="H52" s="144">
        <v>8</v>
      </c>
      <c r="I52" s="145">
        <v>248</v>
      </c>
      <c r="J52" s="146">
        <v>64</v>
      </c>
      <c r="K52" s="145">
        <v>437</v>
      </c>
      <c r="L52" s="146">
        <v>115</v>
      </c>
      <c r="M52" s="145">
        <v>458</v>
      </c>
      <c r="N52" s="146">
        <v>116</v>
      </c>
      <c r="O52" s="145">
        <f>+M52+K52+I52</f>
        <v>1143</v>
      </c>
      <c r="P52" s="146">
        <f>+N52+L52+J52</f>
        <v>295</v>
      </c>
      <c r="Q52" s="147">
        <f>+P52/G52</f>
        <v>59</v>
      </c>
      <c r="R52" s="148">
        <f t="shared" si="9"/>
        <v>3.8745762711864407</v>
      </c>
      <c r="S52" s="145">
        <v>1899</v>
      </c>
      <c r="T52" s="149">
        <f>IF(S52&lt;&gt;0,-(S52-O52)/S52,"")</f>
        <v>-0.3981042654028436</v>
      </c>
      <c r="U52" s="145">
        <v>470232</v>
      </c>
      <c r="V52" s="146">
        <v>57414</v>
      </c>
      <c r="W52" s="151">
        <f>+U52/V52</f>
        <v>8.190197512801756</v>
      </c>
      <c r="X52" s="45"/>
    </row>
    <row r="53" spans="1:24" s="20" customFormat="1" ht="15" customHeight="1">
      <c r="A53" s="54">
        <v>49</v>
      </c>
      <c r="B53" s="150" t="s">
        <v>135</v>
      </c>
      <c r="C53" s="143">
        <v>39878</v>
      </c>
      <c r="D53" s="142" t="s">
        <v>27</v>
      </c>
      <c r="E53" s="173" t="s">
        <v>46</v>
      </c>
      <c r="F53" s="174">
        <v>23</v>
      </c>
      <c r="G53" s="144">
        <v>6</v>
      </c>
      <c r="H53" s="144">
        <v>10</v>
      </c>
      <c r="I53" s="145">
        <v>182</v>
      </c>
      <c r="J53" s="146">
        <v>37</v>
      </c>
      <c r="K53" s="145">
        <v>380</v>
      </c>
      <c r="L53" s="146">
        <v>79</v>
      </c>
      <c r="M53" s="145">
        <v>290</v>
      </c>
      <c r="N53" s="146">
        <v>60</v>
      </c>
      <c r="O53" s="145">
        <f>I53+K53+M53</f>
        <v>852</v>
      </c>
      <c r="P53" s="146">
        <f>J53+L53+N53</f>
        <v>176</v>
      </c>
      <c r="Q53" s="147">
        <f>P53/G53</f>
        <v>29.333333333333332</v>
      </c>
      <c r="R53" s="148">
        <f t="shared" si="9"/>
        <v>4.840909090909091</v>
      </c>
      <c r="S53" s="145">
        <v>2106.5</v>
      </c>
      <c r="T53" s="149">
        <f>-(S53-O53)/S53</f>
        <v>-0.5955376216472822</v>
      </c>
      <c r="U53" s="145">
        <v>141387.5</v>
      </c>
      <c r="V53" s="146">
        <v>21741</v>
      </c>
      <c r="W53" s="151">
        <f>U53/V53</f>
        <v>6.503265719148153</v>
      </c>
      <c r="X53" s="45"/>
    </row>
    <row r="54" spans="1:24" s="20" customFormat="1" ht="15" customHeight="1">
      <c r="A54" s="54">
        <v>50</v>
      </c>
      <c r="B54" s="150" t="s">
        <v>41</v>
      </c>
      <c r="C54" s="143">
        <v>39864</v>
      </c>
      <c r="D54" s="142" t="s">
        <v>27</v>
      </c>
      <c r="E54" s="173" t="s">
        <v>42</v>
      </c>
      <c r="F54" s="174">
        <v>55</v>
      </c>
      <c r="G54" s="144">
        <v>8</v>
      </c>
      <c r="H54" s="144">
        <v>12</v>
      </c>
      <c r="I54" s="145">
        <v>275</v>
      </c>
      <c r="J54" s="146">
        <v>67</v>
      </c>
      <c r="K54" s="145">
        <v>291</v>
      </c>
      <c r="L54" s="146">
        <v>53</v>
      </c>
      <c r="M54" s="145">
        <v>196</v>
      </c>
      <c r="N54" s="146">
        <v>37</v>
      </c>
      <c r="O54" s="145">
        <f>I54+K54+M54</f>
        <v>762</v>
      </c>
      <c r="P54" s="146">
        <f>J54+L54+N54</f>
        <v>157</v>
      </c>
      <c r="Q54" s="147">
        <f>P54/G54</f>
        <v>19.625</v>
      </c>
      <c r="R54" s="148">
        <f t="shared" si="9"/>
        <v>4.853503184713376</v>
      </c>
      <c r="S54" s="145">
        <v>1310</v>
      </c>
      <c r="T54" s="149">
        <f>-(S54-O54)/S54</f>
        <v>-0.4183206106870229</v>
      </c>
      <c r="U54" s="145">
        <v>543029.5</v>
      </c>
      <c r="V54" s="146">
        <v>73178</v>
      </c>
      <c r="W54" s="151">
        <f>U54/V54</f>
        <v>7.420666047172648</v>
      </c>
      <c r="X54" s="45"/>
    </row>
    <row r="55" spans="1:24" s="20" customFormat="1" ht="15" customHeight="1">
      <c r="A55" s="54">
        <v>51</v>
      </c>
      <c r="B55" s="150" t="s">
        <v>50</v>
      </c>
      <c r="C55" s="143">
        <v>39885</v>
      </c>
      <c r="D55" s="142" t="s">
        <v>2</v>
      </c>
      <c r="E55" s="173" t="s">
        <v>11</v>
      </c>
      <c r="F55" s="174">
        <v>51</v>
      </c>
      <c r="G55" s="144">
        <v>2</v>
      </c>
      <c r="H55" s="144">
        <v>8</v>
      </c>
      <c r="I55" s="145">
        <v>195</v>
      </c>
      <c r="J55" s="146">
        <v>39</v>
      </c>
      <c r="K55" s="145">
        <v>214</v>
      </c>
      <c r="L55" s="146">
        <v>34</v>
      </c>
      <c r="M55" s="145">
        <v>172</v>
      </c>
      <c r="N55" s="146">
        <v>27</v>
      </c>
      <c r="O55" s="145">
        <f>+M55+K55+I55</f>
        <v>581</v>
      </c>
      <c r="P55" s="146">
        <f>+N55+L55+J55</f>
        <v>100</v>
      </c>
      <c r="Q55" s="147">
        <f>+P55/G55</f>
        <v>50</v>
      </c>
      <c r="R55" s="148">
        <f t="shared" si="9"/>
        <v>5.81</v>
      </c>
      <c r="S55" s="145">
        <v>1899</v>
      </c>
      <c r="T55" s="149">
        <f>IF(S55&lt;&gt;0,-(S55-O55)/S55,"")</f>
        <v>-0.6940494997367035</v>
      </c>
      <c r="U55" s="145">
        <v>544400</v>
      </c>
      <c r="V55" s="146">
        <v>62700</v>
      </c>
      <c r="W55" s="151">
        <f>+U55/V55</f>
        <v>8.682615629984051</v>
      </c>
      <c r="X55" s="45"/>
    </row>
    <row r="56" spans="1:24" s="20" customFormat="1" ht="15" customHeight="1">
      <c r="A56" s="54">
        <v>52</v>
      </c>
      <c r="B56" s="150" t="s">
        <v>40</v>
      </c>
      <c r="C56" s="143">
        <v>39857</v>
      </c>
      <c r="D56" s="142" t="s">
        <v>27</v>
      </c>
      <c r="E56" s="173" t="s">
        <v>28</v>
      </c>
      <c r="F56" s="174">
        <v>41</v>
      </c>
      <c r="G56" s="144">
        <v>3</v>
      </c>
      <c r="H56" s="144">
        <v>13</v>
      </c>
      <c r="I56" s="145">
        <v>171</v>
      </c>
      <c r="J56" s="146">
        <v>31</v>
      </c>
      <c r="K56" s="145">
        <v>142</v>
      </c>
      <c r="L56" s="146">
        <v>25</v>
      </c>
      <c r="M56" s="145">
        <v>246</v>
      </c>
      <c r="N56" s="146">
        <v>42</v>
      </c>
      <c r="O56" s="145">
        <f>I56+K56+M56</f>
        <v>559</v>
      </c>
      <c r="P56" s="146">
        <f>J56+L56+N56</f>
        <v>98</v>
      </c>
      <c r="Q56" s="147">
        <f>P56/G56</f>
        <v>32.666666666666664</v>
      </c>
      <c r="R56" s="148">
        <f t="shared" si="9"/>
        <v>5.704081632653061</v>
      </c>
      <c r="S56" s="145">
        <v>823</v>
      </c>
      <c r="T56" s="149">
        <f>-(S56-O56)/S56</f>
        <v>-0.32077764277035237</v>
      </c>
      <c r="U56" s="145">
        <v>495865</v>
      </c>
      <c r="V56" s="146">
        <v>50640</v>
      </c>
      <c r="W56" s="151">
        <f>U56/V56</f>
        <v>9.791962875197472</v>
      </c>
      <c r="X56" s="45"/>
    </row>
    <row r="57" spans="1:24" s="20" customFormat="1" ht="15" customHeight="1">
      <c r="A57" s="2">
        <v>53</v>
      </c>
      <c r="B57" s="150" t="s">
        <v>107</v>
      </c>
      <c r="C57" s="143">
        <v>39829</v>
      </c>
      <c r="D57" s="142" t="s">
        <v>35</v>
      </c>
      <c r="E57" s="173" t="s">
        <v>108</v>
      </c>
      <c r="F57" s="174">
        <v>27</v>
      </c>
      <c r="G57" s="144">
        <v>1</v>
      </c>
      <c r="H57" s="144">
        <v>14</v>
      </c>
      <c r="I57" s="145">
        <v>48</v>
      </c>
      <c r="J57" s="146">
        <v>6</v>
      </c>
      <c r="K57" s="145">
        <v>168</v>
      </c>
      <c r="L57" s="146">
        <v>19</v>
      </c>
      <c r="M57" s="145">
        <v>248</v>
      </c>
      <c r="N57" s="146">
        <v>31</v>
      </c>
      <c r="O57" s="145">
        <f>I57+K57+M57</f>
        <v>464</v>
      </c>
      <c r="P57" s="146">
        <f>SUM(J57+L57+N57)</f>
        <v>56</v>
      </c>
      <c r="Q57" s="147">
        <f>IF(O57&lt;&gt;0,P57/G57,"")</f>
        <v>56</v>
      </c>
      <c r="R57" s="148">
        <f>IF(O57&lt;&gt;0,O57/P57,"")</f>
        <v>8.285714285714286</v>
      </c>
      <c r="S57" s="145">
        <v>1232</v>
      </c>
      <c r="T57" s="149">
        <f>IF(S57&lt;&gt;0,-(S57-O57)/S57,"")</f>
        <v>-0.6233766233766234</v>
      </c>
      <c r="U57" s="145">
        <v>342444.5</v>
      </c>
      <c r="V57" s="146">
        <v>34719</v>
      </c>
      <c r="W57" s="151">
        <f>U57/V57</f>
        <v>9.863316915809786</v>
      </c>
      <c r="X57" s="45"/>
    </row>
    <row r="58" spans="1:24" s="20" customFormat="1" ht="15" customHeight="1">
      <c r="A58" s="2">
        <v>54</v>
      </c>
      <c r="B58" s="150" t="s">
        <v>43</v>
      </c>
      <c r="C58" s="143">
        <v>39780</v>
      </c>
      <c r="D58" s="142" t="s">
        <v>2</v>
      </c>
      <c r="E58" s="173" t="s">
        <v>11</v>
      </c>
      <c r="F58" s="174">
        <v>121</v>
      </c>
      <c r="G58" s="144">
        <v>3</v>
      </c>
      <c r="H58" s="144">
        <v>24</v>
      </c>
      <c r="I58" s="145">
        <v>43</v>
      </c>
      <c r="J58" s="146">
        <v>7</v>
      </c>
      <c r="K58" s="145">
        <v>176</v>
      </c>
      <c r="L58" s="146">
        <v>30</v>
      </c>
      <c r="M58" s="145">
        <v>195</v>
      </c>
      <c r="N58" s="146">
        <v>33</v>
      </c>
      <c r="O58" s="145">
        <f>+M58+K58+I58</f>
        <v>414</v>
      </c>
      <c r="P58" s="146">
        <f>+N58+L58+J58</f>
        <v>70</v>
      </c>
      <c r="Q58" s="147">
        <f>+P58/G58</f>
        <v>23.333333333333332</v>
      </c>
      <c r="R58" s="148">
        <f>+O58/P58</f>
        <v>5.914285714285715</v>
      </c>
      <c r="S58" s="145">
        <v>25</v>
      </c>
      <c r="T58" s="149">
        <f>IF(S58&lt;&gt;0,-(S58-O58)/S58,"")</f>
        <v>15.56</v>
      </c>
      <c r="U58" s="145">
        <v>3468005</v>
      </c>
      <c r="V58" s="146">
        <v>408888</v>
      </c>
      <c r="W58" s="151">
        <f>+U58/V58</f>
        <v>8.481552405548708</v>
      </c>
      <c r="X58" s="45"/>
    </row>
    <row r="59" spans="1:24" s="20" customFormat="1" ht="15" customHeight="1" thickBot="1">
      <c r="A59" s="154">
        <v>55</v>
      </c>
      <c r="B59" s="150" t="s">
        <v>136</v>
      </c>
      <c r="C59" s="143">
        <v>39822</v>
      </c>
      <c r="D59" s="142" t="s">
        <v>27</v>
      </c>
      <c r="E59" s="173" t="s">
        <v>137</v>
      </c>
      <c r="F59" s="174">
        <v>37</v>
      </c>
      <c r="G59" s="144">
        <v>2</v>
      </c>
      <c r="H59" s="144">
        <v>19</v>
      </c>
      <c r="I59" s="145">
        <v>114</v>
      </c>
      <c r="J59" s="146">
        <v>34</v>
      </c>
      <c r="K59" s="145">
        <v>140</v>
      </c>
      <c r="L59" s="146">
        <v>40</v>
      </c>
      <c r="M59" s="145">
        <v>153</v>
      </c>
      <c r="N59" s="146">
        <v>43</v>
      </c>
      <c r="O59" s="145">
        <f aca="true" t="shared" si="10" ref="O59:P61">I59+K59+M59</f>
        <v>407</v>
      </c>
      <c r="P59" s="146">
        <f t="shared" si="10"/>
        <v>117</v>
      </c>
      <c r="Q59" s="147">
        <f>P59/G59</f>
        <v>58.5</v>
      </c>
      <c r="R59" s="148">
        <f>+O59/P59</f>
        <v>3.4786324786324787</v>
      </c>
      <c r="S59" s="145"/>
      <c r="T59" s="149"/>
      <c r="U59" s="145">
        <v>1470247</v>
      </c>
      <c r="V59" s="146">
        <v>144340</v>
      </c>
      <c r="W59" s="151">
        <f>U59/V59</f>
        <v>10.18599833725925</v>
      </c>
      <c r="X59" s="45"/>
    </row>
    <row r="60" spans="1:24" s="20" customFormat="1" ht="15" customHeight="1">
      <c r="A60" s="54">
        <v>56</v>
      </c>
      <c r="B60" s="150" t="s">
        <v>57</v>
      </c>
      <c r="C60" s="143">
        <v>39892</v>
      </c>
      <c r="D60" s="142" t="s">
        <v>27</v>
      </c>
      <c r="E60" s="173" t="s">
        <v>30</v>
      </c>
      <c r="F60" s="174">
        <v>5</v>
      </c>
      <c r="G60" s="144">
        <v>3</v>
      </c>
      <c r="H60" s="144">
        <v>8</v>
      </c>
      <c r="I60" s="145">
        <v>114</v>
      </c>
      <c r="J60" s="146">
        <v>32</v>
      </c>
      <c r="K60" s="145">
        <v>123</v>
      </c>
      <c r="L60" s="146">
        <v>37</v>
      </c>
      <c r="M60" s="145">
        <v>144</v>
      </c>
      <c r="N60" s="146">
        <v>38</v>
      </c>
      <c r="O60" s="145">
        <f t="shared" si="10"/>
        <v>381</v>
      </c>
      <c r="P60" s="146">
        <f t="shared" si="10"/>
        <v>107</v>
      </c>
      <c r="Q60" s="147">
        <f>P60/G60</f>
        <v>35.666666666666664</v>
      </c>
      <c r="R60" s="148">
        <f>+O60/P60</f>
        <v>3.560747663551402</v>
      </c>
      <c r="S60" s="145">
        <v>1200</v>
      </c>
      <c r="T60" s="149">
        <f>-(S60-O60)/S60</f>
        <v>-0.6825</v>
      </c>
      <c r="U60" s="145">
        <v>51281</v>
      </c>
      <c r="V60" s="146">
        <v>7213</v>
      </c>
      <c r="W60" s="151">
        <f>U60/V60</f>
        <v>7.109524469707472</v>
      </c>
      <c r="X60" s="45"/>
    </row>
    <row r="61" spans="1:24" s="20" customFormat="1" ht="15" customHeight="1">
      <c r="A61" s="54">
        <v>57</v>
      </c>
      <c r="B61" s="150" t="s">
        <v>138</v>
      </c>
      <c r="C61" s="143">
        <v>39297</v>
      </c>
      <c r="D61" s="142" t="s">
        <v>123</v>
      </c>
      <c r="E61" s="173" t="s">
        <v>139</v>
      </c>
      <c r="F61" s="174">
        <v>40</v>
      </c>
      <c r="G61" s="144">
        <v>1</v>
      </c>
      <c r="H61" s="144">
        <v>14</v>
      </c>
      <c r="I61" s="145">
        <v>100</v>
      </c>
      <c r="J61" s="146">
        <v>20</v>
      </c>
      <c r="K61" s="145">
        <v>125</v>
      </c>
      <c r="L61" s="146">
        <v>25</v>
      </c>
      <c r="M61" s="145">
        <v>155</v>
      </c>
      <c r="N61" s="146">
        <v>31</v>
      </c>
      <c r="O61" s="145">
        <f t="shared" si="10"/>
        <v>380</v>
      </c>
      <c r="P61" s="146">
        <f t="shared" si="10"/>
        <v>76</v>
      </c>
      <c r="Q61" s="147">
        <f>IF(O61&lt;&gt;0,P61/G61,"")</f>
        <v>76</v>
      </c>
      <c r="R61" s="148">
        <f>IF(O61&lt;&gt;0,O61/P61,"")</f>
        <v>5</v>
      </c>
      <c r="S61" s="145"/>
      <c r="T61" s="149"/>
      <c r="U61" s="145">
        <v>388950.5</v>
      </c>
      <c r="V61" s="146">
        <v>50562</v>
      </c>
      <c r="W61" s="151">
        <f>IF(U61&lt;&gt;0,U61/V61,"")</f>
        <v>7.692545785372414</v>
      </c>
      <c r="X61" s="45"/>
    </row>
    <row r="62" spans="1:24" s="20" customFormat="1" ht="15" customHeight="1">
      <c r="A62" s="54">
        <v>58</v>
      </c>
      <c r="B62" s="150" t="s">
        <v>32</v>
      </c>
      <c r="C62" s="143">
        <v>39808</v>
      </c>
      <c r="D62" s="142" t="s">
        <v>2</v>
      </c>
      <c r="E62" s="173" t="s">
        <v>31</v>
      </c>
      <c r="F62" s="174">
        <v>112</v>
      </c>
      <c r="G62" s="144">
        <v>3</v>
      </c>
      <c r="H62" s="144">
        <v>20</v>
      </c>
      <c r="I62" s="145">
        <v>105</v>
      </c>
      <c r="J62" s="146">
        <v>58</v>
      </c>
      <c r="K62" s="145">
        <v>125</v>
      </c>
      <c r="L62" s="146">
        <v>62</v>
      </c>
      <c r="M62" s="145">
        <v>119</v>
      </c>
      <c r="N62" s="146">
        <v>61</v>
      </c>
      <c r="O62" s="145">
        <f>+M62+K62+I62</f>
        <v>349</v>
      </c>
      <c r="P62" s="146">
        <f>+N62+L62+J62</f>
        <v>181</v>
      </c>
      <c r="Q62" s="147">
        <f>+P62/G62</f>
        <v>60.333333333333336</v>
      </c>
      <c r="R62" s="148">
        <f>+O62/P62</f>
        <v>1.9281767955801106</v>
      </c>
      <c r="S62" s="145">
        <v>130</v>
      </c>
      <c r="T62" s="149">
        <f>IF(S62&lt;&gt;0,-(S62-O62)/S62,"")</f>
        <v>1.6846153846153846</v>
      </c>
      <c r="U62" s="145">
        <v>2059069</v>
      </c>
      <c r="V62" s="146">
        <v>214910</v>
      </c>
      <c r="W62" s="151">
        <f>+U62/V62</f>
        <v>9.581075799171746</v>
      </c>
      <c r="X62" s="45"/>
    </row>
    <row r="63" spans="1:24" s="20" customFormat="1" ht="15" customHeight="1">
      <c r="A63" s="54">
        <v>59</v>
      </c>
      <c r="B63" s="150" t="s">
        <v>140</v>
      </c>
      <c r="C63" s="143">
        <v>39766</v>
      </c>
      <c r="D63" s="142" t="s">
        <v>141</v>
      </c>
      <c r="E63" s="173" t="s">
        <v>142</v>
      </c>
      <c r="F63" s="174">
        <v>17</v>
      </c>
      <c r="G63" s="144">
        <v>2</v>
      </c>
      <c r="H63" s="144">
        <v>14</v>
      </c>
      <c r="I63" s="145">
        <v>112</v>
      </c>
      <c r="J63" s="146">
        <v>18</v>
      </c>
      <c r="K63" s="145">
        <v>192</v>
      </c>
      <c r="L63" s="146">
        <v>33</v>
      </c>
      <c r="M63" s="145">
        <v>36</v>
      </c>
      <c r="N63" s="146">
        <v>5</v>
      </c>
      <c r="O63" s="145">
        <v>340</v>
      </c>
      <c r="P63" s="146">
        <v>56</v>
      </c>
      <c r="Q63" s="147">
        <f>IF(O63&lt;&gt;0,P63/G63,"")</f>
        <v>28</v>
      </c>
      <c r="R63" s="148">
        <f>IF(O63&lt;&gt;0,O63/P63,"")</f>
        <v>6.071428571428571</v>
      </c>
      <c r="S63" s="145"/>
      <c r="T63" s="149">
        <f>IF(S63&lt;&gt;0,-(S63-O63)/S63,"")</f>
      </c>
      <c r="U63" s="145">
        <v>84083</v>
      </c>
      <c r="V63" s="146">
        <v>11944</v>
      </c>
      <c r="W63" s="151">
        <f>U63/V63</f>
        <v>7.039768921634294</v>
      </c>
      <c r="X63" s="45"/>
    </row>
    <row r="64" spans="1:24" s="20" customFormat="1" ht="15" customHeight="1">
      <c r="A64" s="54">
        <v>60</v>
      </c>
      <c r="B64" s="150" t="s">
        <v>55</v>
      </c>
      <c r="C64" s="143">
        <v>39892</v>
      </c>
      <c r="D64" s="142" t="s">
        <v>26</v>
      </c>
      <c r="E64" s="173" t="s">
        <v>19</v>
      </c>
      <c r="F64" s="174">
        <v>48</v>
      </c>
      <c r="G64" s="144">
        <v>1</v>
      </c>
      <c r="H64" s="144">
        <v>8</v>
      </c>
      <c r="I64" s="145">
        <v>150</v>
      </c>
      <c r="J64" s="146">
        <v>50</v>
      </c>
      <c r="K64" s="145">
        <v>99</v>
      </c>
      <c r="L64" s="146">
        <v>33</v>
      </c>
      <c r="M64" s="145">
        <v>87</v>
      </c>
      <c r="N64" s="146">
        <v>29</v>
      </c>
      <c r="O64" s="145">
        <f>+I64+K64+M64</f>
        <v>336</v>
      </c>
      <c r="P64" s="146">
        <f>+J64+L64+N64</f>
        <v>112</v>
      </c>
      <c r="Q64" s="147">
        <f>IF(O64&lt;&gt;0,P64/G64,"")</f>
        <v>112</v>
      </c>
      <c r="R64" s="148">
        <f>IF(O64&lt;&gt;0,O64/P64,"")</f>
        <v>3</v>
      </c>
      <c r="S64" s="145">
        <v>3995</v>
      </c>
      <c r="T64" s="149">
        <f>IF(S64&lt;&gt;0,-(S64-O64)/S64,"")</f>
        <v>-0.9158948685857322</v>
      </c>
      <c r="U64" s="145">
        <v>500702</v>
      </c>
      <c r="V64" s="146">
        <v>63384</v>
      </c>
      <c r="W64" s="151">
        <f>U64/V64</f>
        <v>7.899501451470402</v>
      </c>
      <c r="X64" s="45"/>
    </row>
    <row r="65" spans="1:24" s="20" customFormat="1" ht="15" customHeight="1">
      <c r="A65" s="54">
        <v>61</v>
      </c>
      <c r="B65" s="150" t="s">
        <v>143</v>
      </c>
      <c r="C65" s="143">
        <v>39927</v>
      </c>
      <c r="D65" s="142" t="s">
        <v>123</v>
      </c>
      <c r="E65" s="173" t="s">
        <v>134</v>
      </c>
      <c r="F65" s="174">
        <v>10</v>
      </c>
      <c r="G65" s="144">
        <v>2</v>
      </c>
      <c r="H65" s="144">
        <v>3</v>
      </c>
      <c r="I65" s="145">
        <v>98</v>
      </c>
      <c r="J65" s="146">
        <v>16</v>
      </c>
      <c r="K65" s="145">
        <v>64</v>
      </c>
      <c r="L65" s="146">
        <v>10</v>
      </c>
      <c r="M65" s="145">
        <v>148</v>
      </c>
      <c r="N65" s="146">
        <v>23</v>
      </c>
      <c r="O65" s="145">
        <f aca="true" t="shared" si="11" ref="O65:P67">I65+K65+M65</f>
        <v>310</v>
      </c>
      <c r="P65" s="146">
        <f t="shared" si="11"/>
        <v>49</v>
      </c>
      <c r="Q65" s="147">
        <f>IF(O65&lt;&gt;0,P65/G65,"")</f>
        <v>24.5</v>
      </c>
      <c r="R65" s="148">
        <f>IF(O65&lt;&gt;0,O65/P65,"")</f>
        <v>6.326530612244898</v>
      </c>
      <c r="S65" s="145">
        <v>2021.5</v>
      </c>
      <c r="T65" s="149">
        <f>IF(S65&lt;&gt;0,-(S65-O65)/S65,"")</f>
        <v>-0.846648528320554</v>
      </c>
      <c r="U65" s="145">
        <v>11905.5</v>
      </c>
      <c r="V65" s="146">
        <v>1463</v>
      </c>
      <c r="W65" s="151">
        <f>IF(U65&lt;&gt;0,U65/V65,"")</f>
        <v>8.13773069036227</v>
      </c>
      <c r="X65" s="45"/>
    </row>
    <row r="66" spans="1:24" s="20" customFormat="1" ht="15" customHeight="1">
      <c r="A66" s="54">
        <v>62</v>
      </c>
      <c r="B66" s="150" t="s">
        <v>56</v>
      </c>
      <c r="C66" s="143">
        <v>39892</v>
      </c>
      <c r="D66" s="142" t="s">
        <v>27</v>
      </c>
      <c r="E66" s="173" t="s">
        <v>144</v>
      </c>
      <c r="F66" s="174">
        <v>18</v>
      </c>
      <c r="G66" s="144">
        <v>3</v>
      </c>
      <c r="H66" s="144">
        <v>8</v>
      </c>
      <c r="I66" s="145">
        <v>55</v>
      </c>
      <c r="J66" s="146">
        <v>9</v>
      </c>
      <c r="K66" s="145">
        <v>65</v>
      </c>
      <c r="L66" s="146">
        <v>13</v>
      </c>
      <c r="M66" s="145">
        <v>106</v>
      </c>
      <c r="N66" s="146">
        <v>20</v>
      </c>
      <c r="O66" s="145">
        <f t="shared" si="11"/>
        <v>226</v>
      </c>
      <c r="P66" s="146">
        <f t="shared" si="11"/>
        <v>42</v>
      </c>
      <c r="Q66" s="147">
        <f>P66/G66</f>
        <v>14</v>
      </c>
      <c r="R66" s="148">
        <f>+O66/P66</f>
        <v>5.380952380952381</v>
      </c>
      <c r="S66" s="145">
        <v>2342</v>
      </c>
      <c r="T66" s="149">
        <f>-(S66-O66)/S66</f>
        <v>-0.9035012809564474</v>
      </c>
      <c r="U66" s="145">
        <v>118725.5</v>
      </c>
      <c r="V66" s="146">
        <v>13269</v>
      </c>
      <c r="W66" s="151">
        <f>U66/V66</f>
        <v>8.947584595674128</v>
      </c>
      <c r="X66" s="45"/>
    </row>
    <row r="67" spans="1:24" s="20" customFormat="1" ht="15" customHeight="1">
      <c r="A67" s="54">
        <v>63</v>
      </c>
      <c r="B67" s="150" t="s">
        <v>145</v>
      </c>
      <c r="C67" s="143">
        <v>39843</v>
      </c>
      <c r="D67" s="142" t="s">
        <v>123</v>
      </c>
      <c r="E67" s="173" t="s">
        <v>146</v>
      </c>
      <c r="F67" s="174">
        <v>92</v>
      </c>
      <c r="G67" s="144">
        <v>1</v>
      </c>
      <c r="H67" s="144">
        <v>13</v>
      </c>
      <c r="I67" s="145">
        <v>55</v>
      </c>
      <c r="J67" s="146">
        <v>11</v>
      </c>
      <c r="K67" s="145">
        <v>95</v>
      </c>
      <c r="L67" s="146">
        <v>19</v>
      </c>
      <c r="M67" s="145">
        <v>75</v>
      </c>
      <c r="N67" s="146">
        <v>15</v>
      </c>
      <c r="O67" s="145">
        <f t="shared" si="11"/>
        <v>225</v>
      </c>
      <c r="P67" s="146">
        <f t="shared" si="11"/>
        <v>45</v>
      </c>
      <c r="Q67" s="147">
        <f>IF(O67&lt;&gt;0,P67/G67,"")</f>
        <v>45</v>
      </c>
      <c r="R67" s="148">
        <f>IF(O67&lt;&gt;0,O67/P67,"")</f>
        <v>5</v>
      </c>
      <c r="S67" s="145">
        <v>240</v>
      </c>
      <c r="T67" s="149">
        <f aca="true" t="shared" si="12" ref="T67:T72">IF(S67&lt;&gt;0,-(S67-O67)/S67,"")</f>
        <v>-0.0625</v>
      </c>
      <c r="U67" s="145">
        <v>642214.5</v>
      </c>
      <c r="V67" s="146">
        <v>76492</v>
      </c>
      <c r="W67" s="151">
        <f>IF(U67&lt;&gt;0,U67/V67,"")</f>
        <v>8.395838780526068</v>
      </c>
      <c r="X67" s="45"/>
    </row>
    <row r="68" spans="1:24" s="20" customFormat="1" ht="15" customHeight="1">
      <c r="A68" s="54">
        <v>64</v>
      </c>
      <c r="B68" s="150" t="s">
        <v>147</v>
      </c>
      <c r="C68" s="143">
        <v>39836</v>
      </c>
      <c r="D68" s="142" t="s">
        <v>2</v>
      </c>
      <c r="E68" s="173" t="s">
        <v>33</v>
      </c>
      <c r="F68" s="174">
        <v>108</v>
      </c>
      <c r="G68" s="144">
        <v>3</v>
      </c>
      <c r="H68" s="144">
        <v>16</v>
      </c>
      <c r="I68" s="145">
        <v>35</v>
      </c>
      <c r="J68" s="146">
        <v>7</v>
      </c>
      <c r="K68" s="145">
        <v>71</v>
      </c>
      <c r="L68" s="146">
        <v>14</v>
      </c>
      <c r="M68" s="145">
        <v>62</v>
      </c>
      <c r="N68" s="146">
        <v>12</v>
      </c>
      <c r="O68" s="145">
        <f aca="true" t="shared" si="13" ref="O68:P71">+M68+K68+I68</f>
        <v>168</v>
      </c>
      <c r="P68" s="146">
        <f t="shared" si="13"/>
        <v>33</v>
      </c>
      <c r="Q68" s="147">
        <f>+P68/G68</f>
        <v>11</v>
      </c>
      <c r="R68" s="148">
        <f>+O68/P68</f>
        <v>5.090909090909091</v>
      </c>
      <c r="S68" s="145">
        <v>733</v>
      </c>
      <c r="T68" s="149">
        <f t="shared" si="12"/>
        <v>-0.7708049113233287</v>
      </c>
      <c r="U68" s="145">
        <v>2301902</v>
      </c>
      <c r="V68" s="146">
        <v>276694</v>
      </c>
      <c r="W68" s="151">
        <f>+U68/V68</f>
        <v>8.319305803523026</v>
      </c>
      <c r="X68" s="45"/>
    </row>
    <row r="69" spans="1:24" s="20" customFormat="1" ht="15" customHeight="1">
      <c r="A69" s="54">
        <v>65</v>
      </c>
      <c r="B69" s="150" t="s">
        <v>148</v>
      </c>
      <c r="C69" s="143">
        <v>39864</v>
      </c>
      <c r="D69" s="142" t="s">
        <v>2</v>
      </c>
      <c r="E69" s="173" t="s">
        <v>31</v>
      </c>
      <c r="F69" s="174">
        <v>45</v>
      </c>
      <c r="G69" s="144">
        <v>1</v>
      </c>
      <c r="H69" s="144">
        <v>12</v>
      </c>
      <c r="I69" s="145">
        <v>0</v>
      </c>
      <c r="J69" s="146">
        <v>0</v>
      </c>
      <c r="K69" s="145">
        <v>26</v>
      </c>
      <c r="L69" s="146">
        <v>4</v>
      </c>
      <c r="M69" s="145">
        <v>65</v>
      </c>
      <c r="N69" s="146">
        <v>10</v>
      </c>
      <c r="O69" s="145">
        <f t="shared" si="13"/>
        <v>91</v>
      </c>
      <c r="P69" s="146">
        <f t="shared" si="13"/>
        <v>14</v>
      </c>
      <c r="Q69" s="147">
        <f>+P69/G69</f>
        <v>14</v>
      </c>
      <c r="R69" s="148">
        <f>+O69/P69</f>
        <v>6.5</v>
      </c>
      <c r="S69" s="145"/>
      <c r="T69" s="149">
        <f t="shared" si="12"/>
      </c>
      <c r="U69" s="145">
        <v>510066</v>
      </c>
      <c r="V69" s="146">
        <v>49521</v>
      </c>
      <c r="W69" s="151">
        <f>+U69/V69</f>
        <v>10.299993941964015</v>
      </c>
      <c r="X69" s="45"/>
    </row>
    <row r="70" spans="1:24" s="20" customFormat="1" ht="15" customHeight="1">
      <c r="A70" s="54">
        <v>66</v>
      </c>
      <c r="B70" s="150" t="s">
        <v>70</v>
      </c>
      <c r="C70" s="143">
        <v>39906</v>
      </c>
      <c r="D70" s="142" t="s">
        <v>2</v>
      </c>
      <c r="E70" s="173" t="s">
        <v>71</v>
      </c>
      <c r="F70" s="174">
        <v>51</v>
      </c>
      <c r="G70" s="144">
        <v>1</v>
      </c>
      <c r="H70" s="144">
        <v>6</v>
      </c>
      <c r="I70" s="145">
        <v>20</v>
      </c>
      <c r="J70" s="146">
        <v>2</v>
      </c>
      <c r="K70" s="145">
        <v>40</v>
      </c>
      <c r="L70" s="146">
        <v>4</v>
      </c>
      <c r="M70" s="145">
        <v>30</v>
      </c>
      <c r="N70" s="146">
        <v>3</v>
      </c>
      <c r="O70" s="145">
        <f t="shared" si="13"/>
        <v>90</v>
      </c>
      <c r="P70" s="146">
        <f t="shared" si="13"/>
        <v>9</v>
      </c>
      <c r="Q70" s="147">
        <f>+P70/G70</f>
        <v>9</v>
      </c>
      <c r="R70" s="148">
        <f>+O70/P70</f>
        <v>10</v>
      </c>
      <c r="S70" s="145">
        <v>116</v>
      </c>
      <c r="T70" s="149">
        <f t="shared" si="12"/>
        <v>-0.22413793103448276</v>
      </c>
      <c r="U70" s="145">
        <v>84277</v>
      </c>
      <c r="V70" s="146">
        <v>11233</v>
      </c>
      <c r="W70" s="151">
        <f>+U70/V70</f>
        <v>7.502626190688151</v>
      </c>
      <c r="X70" s="45"/>
    </row>
    <row r="71" spans="1:24" s="20" customFormat="1" ht="15" customHeight="1">
      <c r="A71" s="54">
        <v>67</v>
      </c>
      <c r="B71" s="150" t="s">
        <v>61</v>
      </c>
      <c r="C71" s="143">
        <v>39899</v>
      </c>
      <c r="D71" s="142" t="s">
        <v>2</v>
      </c>
      <c r="E71" s="173" t="s">
        <v>62</v>
      </c>
      <c r="F71" s="174">
        <v>25</v>
      </c>
      <c r="G71" s="144">
        <v>1</v>
      </c>
      <c r="H71" s="144">
        <v>7</v>
      </c>
      <c r="I71" s="145">
        <v>0</v>
      </c>
      <c r="J71" s="146">
        <v>0</v>
      </c>
      <c r="K71" s="145">
        <v>20</v>
      </c>
      <c r="L71" s="146">
        <v>2</v>
      </c>
      <c r="M71" s="145">
        <v>50</v>
      </c>
      <c r="N71" s="146">
        <v>5</v>
      </c>
      <c r="O71" s="145">
        <f t="shared" si="13"/>
        <v>70</v>
      </c>
      <c r="P71" s="146">
        <f t="shared" si="13"/>
        <v>7</v>
      </c>
      <c r="Q71" s="147">
        <f>+P71/G71</f>
        <v>7</v>
      </c>
      <c r="R71" s="148">
        <f>+O71/P71</f>
        <v>10</v>
      </c>
      <c r="S71" s="145">
        <v>466</v>
      </c>
      <c r="T71" s="149">
        <f t="shared" si="12"/>
        <v>-0.8497854077253219</v>
      </c>
      <c r="U71" s="145">
        <v>45325</v>
      </c>
      <c r="V71" s="146">
        <v>5590</v>
      </c>
      <c r="W71" s="151">
        <f>+U71/V71</f>
        <v>8.108228980322004</v>
      </c>
      <c r="X71" s="45"/>
    </row>
    <row r="72" spans="1:24" s="20" customFormat="1" ht="15" customHeight="1">
      <c r="A72" s="54">
        <v>68</v>
      </c>
      <c r="B72" s="150" t="s">
        <v>149</v>
      </c>
      <c r="C72" s="143">
        <v>39822</v>
      </c>
      <c r="D72" s="142" t="s">
        <v>123</v>
      </c>
      <c r="E72" s="173" t="s">
        <v>150</v>
      </c>
      <c r="F72" s="174">
        <v>175</v>
      </c>
      <c r="G72" s="144">
        <v>1</v>
      </c>
      <c r="H72" s="144">
        <v>16</v>
      </c>
      <c r="I72" s="145">
        <v>12</v>
      </c>
      <c r="J72" s="146">
        <v>2</v>
      </c>
      <c r="K72" s="145">
        <v>0</v>
      </c>
      <c r="L72" s="146">
        <v>0</v>
      </c>
      <c r="M72" s="145">
        <v>16</v>
      </c>
      <c r="N72" s="146">
        <v>3</v>
      </c>
      <c r="O72" s="145">
        <f>I72+K72+M72</f>
        <v>28</v>
      </c>
      <c r="P72" s="146">
        <f>J72+L72+N72</f>
        <v>5</v>
      </c>
      <c r="Q72" s="147">
        <f>IF(O72&lt;&gt;0,P72/G72,"")</f>
        <v>5</v>
      </c>
      <c r="R72" s="148">
        <f>IF(O72&lt;&gt;0,O72/P72,"")</f>
        <v>5.6</v>
      </c>
      <c r="S72" s="145">
        <v>74</v>
      </c>
      <c r="T72" s="149">
        <f t="shared" si="12"/>
        <v>-0.6216216216216216</v>
      </c>
      <c r="U72" s="145">
        <v>3500867</v>
      </c>
      <c r="V72" s="146">
        <v>477125</v>
      </c>
      <c r="W72" s="151">
        <f>IF(U72&lt;&gt;0,U72/V72,"")</f>
        <v>7.337421011265391</v>
      </c>
      <c r="X72" s="45"/>
    </row>
    <row r="73" spans="1:24" s="20" customFormat="1" ht="15" customHeight="1" thickBot="1">
      <c r="A73" s="54">
        <v>69</v>
      </c>
      <c r="B73" s="157" t="s">
        <v>110</v>
      </c>
      <c r="C73" s="158">
        <v>39878</v>
      </c>
      <c r="D73" s="159" t="s">
        <v>111</v>
      </c>
      <c r="E73" s="175" t="s">
        <v>112</v>
      </c>
      <c r="F73" s="188">
        <v>10</v>
      </c>
      <c r="G73" s="160">
        <v>2</v>
      </c>
      <c r="H73" s="160">
        <v>10</v>
      </c>
      <c r="I73" s="161">
        <v>0</v>
      </c>
      <c r="J73" s="152">
        <v>0</v>
      </c>
      <c r="K73" s="161">
        <v>0</v>
      </c>
      <c r="L73" s="152">
        <v>0</v>
      </c>
      <c r="M73" s="161">
        <v>4</v>
      </c>
      <c r="N73" s="152">
        <v>1</v>
      </c>
      <c r="O73" s="161">
        <f>+I73+K73+M73</f>
        <v>4</v>
      </c>
      <c r="P73" s="152">
        <f>+J73+L73+N73</f>
        <v>1</v>
      </c>
      <c r="Q73" s="155">
        <f>+P73/G73</f>
        <v>0.5</v>
      </c>
      <c r="R73" s="156">
        <f>+O73/P73</f>
        <v>4</v>
      </c>
      <c r="S73" s="161">
        <v>32</v>
      </c>
      <c r="T73" s="153">
        <f>(+S73-O73)/S73</f>
        <v>0.875</v>
      </c>
      <c r="U73" s="161">
        <v>25440.5</v>
      </c>
      <c r="V73" s="152">
        <v>2634</v>
      </c>
      <c r="W73" s="162">
        <f>U73/V73</f>
        <v>9.658504176157935</v>
      </c>
      <c r="X73" s="45"/>
    </row>
    <row r="74" spans="1:28" s="23" customFormat="1" ht="15">
      <c r="A74" s="1"/>
      <c r="B74" s="205"/>
      <c r="C74" s="206"/>
      <c r="D74" s="206"/>
      <c r="E74" s="207"/>
      <c r="F74" s="3"/>
      <c r="G74" s="3"/>
      <c r="H74" s="4"/>
      <c r="I74" s="126"/>
      <c r="J74" s="131"/>
      <c r="K74" s="126"/>
      <c r="L74" s="131"/>
      <c r="M74" s="126"/>
      <c r="N74" s="131"/>
      <c r="O74" s="127"/>
      <c r="P74" s="137"/>
      <c r="Q74" s="131"/>
      <c r="R74" s="5"/>
      <c r="S74" s="126"/>
      <c r="T74" s="6"/>
      <c r="U74" s="126"/>
      <c r="V74" s="131"/>
      <c r="W74" s="5"/>
      <c r="AB74" s="23" t="s">
        <v>18</v>
      </c>
    </row>
    <row r="75" spans="1:24" s="27" customFormat="1" ht="18">
      <c r="A75" s="24"/>
      <c r="B75" s="25"/>
      <c r="C75" s="26"/>
      <c r="F75" s="28"/>
      <c r="G75" s="29"/>
      <c r="H75" s="30"/>
      <c r="I75" s="32"/>
      <c r="J75" s="132"/>
      <c r="K75" s="32"/>
      <c r="L75" s="132"/>
      <c r="M75" s="32"/>
      <c r="N75" s="132"/>
      <c r="O75" s="32"/>
      <c r="P75" s="132"/>
      <c r="Q75" s="132"/>
      <c r="R75" s="31"/>
      <c r="S75" s="32"/>
      <c r="T75" s="33"/>
      <c r="U75" s="32"/>
      <c r="V75" s="132"/>
      <c r="W75" s="31"/>
      <c r="X75" s="34"/>
    </row>
    <row r="76" spans="4:23" ht="18">
      <c r="D76" s="203"/>
      <c r="E76" s="204"/>
      <c r="F76" s="204"/>
      <c r="G76" s="204"/>
      <c r="S76" s="211" t="s">
        <v>0</v>
      </c>
      <c r="T76" s="211"/>
      <c r="U76" s="211"/>
      <c r="V76" s="211"/>
      <c r="W76" s="211"/>
    </row>
    <row r="77" spans="4:23" ht="18">
      <c r="D77" s="40"/>
      <c r="E77" s="41"/>
      <c r="F77" s="42"/>
      <c r="G77" s="42"/>
      <c r="S77" s="211"/>
      <c r="T77" s="211"/>
      <c r="U77" s="211"/>
      <c r="V77" s="211"/>
      <c r="W77" s="211"/>
    </row>
    <row r="78" spans="19:23" ht="18">
      <c r="S78" s="211"/>
      <c r="T78" s="211"/>
      <c r="U78" s="211"/>
      <c r="V78" s="211"/>
      <c r="W78" s="211"/>
    </row>
    <row r="79" spans="16:23" ht="18">
      <c r="P79" s="208" t="s">
        <v>25</v>
      </c>
      <c r="Q79" s="209"/>
      <c r="R79" s="209"/>
      <c r="S79" s="209"/>
      <c r="T79" s="209"/>
      <c r="U79" s="209"/>
      <c r="V79" s="209"/>
      <c r="W79" s="209"/>
    </row>
    <row r="80" spans="16:23" ht="18">
      <c r="P80" s="209"/>
      <c r="Q80" s="209"/>
      <c r="R80" s="209"/>
      <c r="S80" s="209"/>
      <c r="T80" s="209"/>
      <c r="U80" s="209"/>
      <c r="V80" s="209"/>
      <c r="W80" s="209"/>
    </row>
    <row r="81" spans="16:23" ht="18">
      <c r="P81" s="209"/>
      <c r="Q81" s="209"/>
      <c r="R81" s="209"/>
      <c r="S81" s="209"/>
      <c r="T81" s="209"/>
      <c r="U81" s="209"/>
      <c r="V81" s="209"/>
      <c r="W81" s="209"/>
    </row>
    <row r="82" spans="16:23" ht="18">
      <c r="P82" s="209"/>
      <c r="Q82" s="209"/>
      <c r="R82" s="209"/>
      <c r="S82" s="209"/>
      <c r="T82" s="209"/>
      <c r="U82" s="209"/>
      <c r="V82" s="209"/>
      <c r="W82" s="209"/>
    </row>
    <row r="83" spans="16:23" ht="18">
      <c r="P83" s="209"/>
      <c r="Q83" s="209"/>
      <c r="R83" s="209"/>
      <c r="S83" s="209"/>
      <c r="T83" s="209"/>
      <c r="U83" s="209"/>
      <c r="V83" s="209"/>
      <c r="W83" s="209"/>
    </row>
    <row r="84" spans="16:23" ht="18">
      <c r="P84" s="209"/>
      <c r="Q84" s="209"/>
      <c r="R84" s="209"/>
      <c r="S84" s="209"/>
      <c r="T84" s="209"/>
      <c r="U84" s="209"/>
      <c r="V84" s="209"/>
      <c r="W84" s="209"/>
    </row>
    <row r="85" spans="16:23" ht="18">
      <c r="P85" s="210" t="s">
        <v>12</v>
      </c>
      <c r="Q85" s="209"/>
      <c r="R85" s="209"/>
      <c r="S85" s="209"/>
      <c r="T85" s="209"/>
      <c r="U85" s="209"/>
      <c r="V85" s="209"/>
      <c r="W85" s="209"/>
    </row>
    <row r="86" spans="16:23" ht="18">
      <c r="P86" s="209"/>
      <c r="Q86" s="209"/>
      <c r="R86" s="209"/>
      <c r="S86" s="209"/>
      <c r="T86" s="209"/>
      <c r="U86" s="209"/>
      <c r="V86" s="209"/>
      <c r="W86" s="209"/>
    </row>
    <row r="87" spans="16:23" ht="18">
      <c r="P87" s="209"/>
      <c r="Q87" s="209"/>
      <c r="R87" s="209"/>
      <c r="S87" s="209"/>
      <c r="T87" s="209"/>
      <c r="U87" s="209"/>
      <c r="V87" s="209"/>
      <c r="W87" s="209"/>
    </row>
    <row r="88" spans="16:23" ht="18">
      <c r="P88" s="209"/>
      <c r="Q88" s="209"/>
      <c r="R88" s="209"/>
      <c r="S88" s="209"/>
      <c r="T88" s="209"/>
      <c r="U88" s="209"/>
      <c r="V88" s="209"/>
      <c r="W88" s="209"/>
    </row>
    <row r="89" spans="16:23" ht="18">
      <c r="P89" s="209"/>
      <c r="Q89" s="209"/>
      <c r="R89" s="209"/>
      <c r="S89" s="209"/>
      <c r="T89" s="209"/>
      <c r="U89" s="209"/>
      <c r="V89" s="209"/>
      <c r="W89" s="209"/>
    </row>
    <row r="90" spans="16:23" ht="18">
      <c r="P90" s="209"/>
      <c r="Q90" s="209"/>
      <c r="R90" s="209"/>
      <c r="S90" s="209"/>
      <c r="T90" s="209"/>
      <c r="U90" s="209"/>
      <c r="V90" s="209"/>
      <c r="W90" s="209"/>
    </row>
    <row r="91" spans="16:23" ht="18">
      <c r="P91" s="209"/>
      <c r="Q91" s="209"/>
      <c r="R91" s="209"/>
      <c r="S91" s="209"/>
      <c r="T91" s="209"/>
      <c r="U91" s="209"/>
      <c r="V91" s="209"/>
      <c r="W91" s="209"/>
    </row>
  </sheetData>
  <sheetProtection/>
  <mergeCells count="19">
    <mergeCell ref="P79:W84"/>
    <mergeCell ref="P85:W91"/>
    <mergeCell ref="S76:W78"/>
    <mergeCell ref="B3:B4"/>
    <mergeCell ref="C3:C4"/>
    <mergeCell ref="E3:E4"/>
    <mergeCell ref="H3:H4"/>
    <mergeCell ref="D76:G76"/>
    <mergeCell ref="B74:E74"/>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6:X7 X36:X41 X20:X27 X47:X50 X13:X17 X18" formula="1" unlockedFormula="1"/>
    <ignoredError sqref="X28:X35 X9:X12" unlockedFormula="1"/>
    <ignoredError sqref="N74:W74 V22:W57 Q11:U21 R61:W73 V11:W21 V58:W59 Q22:U57 O22:P57 R58:U59 Q58:Q59 O58:P73 Q60:Q73 T6"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B1">
      <selection activeCell="B3" sqref="B3:B4"/>
    </sheetView>
  </sheetViews>
  <sheetFormatPr defaultColWidth="39.8515625" defaultRowHeight="12.75"/>
  <cols>
    <col min="1" max="1" width="3.8515625" style="119" bestFit="1" customWidth="1"/>
    <col min="2" max="2" width="42.7109375" style="118" customWidth="1"/>
    <col min="3" max="3" width="9.421875" style="116" customWidth="1"/>
    <col min="4" max="4" width="12.28125" style="118" customWidth="1"/>
    <col min="5" max="5" width="18.140625" style="120" hidden="1" customWidth="1"/>
    <col min="6" max="6" width="6.28125" style="116" hidden="1" customWidth="1"/>
    <col min="7" max="7" width="8.140625" style="116" customWidth="1"/>
    <col min="8" max="8" width="10.2812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2.28125" style="121" customWidth="1"/>
    <col min="16" max="16" width="7.8515625" style="118" bestFit="1" customWidth="1"/>
    <col min="17" max="17" width="10.7109375" style="118" hidden="1" customWidth="1"/>
    <col min="18" max="18" width="7.7109375" style="123" hidden="1" customWidth="1"/>
    <col min="19" max="19" width="12.140625" style="124" hidden="1" customWidth="1"/>
    <col min="20" max="20" width="0.85546875" style="118" hidden="1" customWidth="1"/>
    <col min="21" max="21" width="15.421875" style="117" bestFit="1" customWidth="1"/>
    <col min="22" max="22" width="12.421875" style="125" bestFit="1" customWidth="1"/>
    <col min="23" max="23" width="7.85156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23" t="s">
        <v>13</v>
      </c>
      <c r="B2" s="224"/>
      <c r="C2" s="224"/>
      <c r="D2" s="224"/>
      <c r="E2" s="224"/>
      <c r="F2" s="224"/>
      <c r="G2" s="224"/>
      <c r="H2" s="224"/>
      <c r="I2" s="224"/>
      <c r="J2" s="224"/>
      <c r="K2" s="224"/>
      <c r="L2" s="224"/>
      <c r="M2" s="224"/>
      <c r="N2" s="224"/>
      <c r="O2" s="224"/>
      <c r="P2" s="224"/>
      <c r="Q2" s="224"/>
      <c r="R2" s="224"/>
      <c r="S2" s="224"/>
      <c r="T2" s="224"/>
      <c r="U2" s="224"/>
      <c r="V2" s="224"/>
      <c r="W2" s="224"/>
    </row>
    <row r="3" spans="1:23" s="70" customFormat="1" ht="16.5" customHeight="1">
      <c r="A3" s="69"/>
      <c r="B3" s="225" t="s">
        <v>14</v>
      </c>
      <c r="C3" s="227" t="s">
        <v>20</v>
      </c>
      <c r="D3" s="229" t="s">
        <v>4</v>
      </c>
      <c r="E3" s="229" t="s">
        <v>1</v>
      </c>
      <c r="F3" s="229" t="s">
        <v>21</v>
      </c>
      <c r="G3" s="229" t="s">
        <v>22</v>
      </c>
      <c r="H3" s="229" t="s">
        <v>23</v>
      </c>
      <c r="I3" s="220" t="s">
        <v>5</v>
      </c>
      <c r="J3" s="220"/>
      <c r="K3" s="220" t="s">
        <v>6</v>
      </c>
      <c r="L3" s="220"/>
      <c r="M3" s="220" t="s">
        <v>7</v>
      </c>
      <c r="N3" s="220"/>
      <c r="O3" s="221" t="s">
        <v>24</v>
      </c>
      <c r="P3" s="221"/>
      <c r="Q3" s="221"/>
      <c r="R3" s="221"/>
      <c r="S3" s="220" t="s">
        <v>3</v>
      </c>
      <c r="T3" s="220"/>
      <c r="U3" s="221" t="s">
        <v>15</v>
      </c>
      <c r="V3" s="221"/>
      <c r="W3" s="222"/>
    </row>
    <row r="4" spans="1:23" s="70" customFormat="1" ht="37.5" customHeight="1" thickBot="1">
      <c r="A4" s="71"/>
      <c r="B4" s="226"/>
      <c r="C4" s="228"/>
      <c r="D4" s="230"/>
      <c r="E4" s="230"/>
      <c r="F4" s="231"/>
      <c r="G4" s="231"/>
      <c r="H4" s="231"/>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115</v>
      </c>
      <c r="C5" s="177">
        <v>39941</v>
      </c>
      <c r="D5" s="178" t="s">
        <v>2</v>
      </c>
      <c r="E5" s="179" t="s">
        <v>11</v>
      </c>
      <c r="F5" s="180">
        <v>80</v>
      </c>
      <c r="G5" s="181">
        <v>82</v>
      </c>
      <c r="H5" s="181">
        <v>1</v>
      </c>
      <c r="I5" s="182">
        <v>72743</v>
      </c>
      <c r="J5" s="183">
        <v>6533</v>
      </c>
      <c r="K5" s="182">
        <v>100012</v>
      </c>
      <c r="L5" s="183">
        <v>9131</v>
      </c>
      <c r="M5" s="182">
        <v>84064</v>
      </c>
      <c r="N5" s="183">
        <v>7759</v>
      </c>
      <c r="O5" s="182">
        <f>+M5+K5+I5</f>
        <v>256819</v>
      </c>
      <c r="P5" s="183">
        <f>+N5+L5+J5</f>
        <v>23423</v>
      </c>
      <c r="Q5" s="184">
        <f>+P5/G5</f>
        <v>285.6463414634146</v>
      </c>
      <c r="R5" s="185">
        <f>+O5/P5</f>
        <v>10.96439397173718</v>
      </c>
      <c r="S5" s="182"/>
      <c r="T5" s="186">
        <f>IF(S5&lt;&gt;0,-(S5-O5)/S5,"")</f>
      </c>
      <c r="U5" s="182">
        <v>256819</v>
      </c>
      <c r="V5" s="183">
        <v>23423</v>
      </c>
      <c r="W5" s="187">
        <f>+U5/V5</f>
        <v>10.96439397173718</v>
      </c>
      <c r="X5" s="70"/>
    </row>
    <row r="6" spans="1:24" s="79" customFormat="1" ht="16.5" customHeight="1">
      <c r="A6" s="2">
        <v>2</v>
      </c>
      <c r="B6" s="150" t="s">
        <v>97</v>
      </c>
      <c r="C6" s="143">
        <v>39934</v>
      </c>
      <c r="D6" s="142" t="s">
        <v>27</v>
      </c>
      <c r="E6" s="173" t="s">
        <v>28</v>
      </c>
      <c r="F6" s="174">
        <v>110</v>
      </c>
      <c r="G6" s="144">
        <v>113</v>
      </c>
      <c r="H6" s="144">
        <v>2</v>
      </c>
      <c r="I6" s="145">
        <v>54888</v>
      </c>
      <c r="J6" s="146">
        <v>5299</v>
      </c>
      <c r="K6" s="145">
        <v>78886.75</v>
      </c>
      <c r="L6" s="146">
        <v>7754</v>
      </c>
      <c r="M6" s="145">
        <v>70340</v>
      </c>
      <c r="N6" s="146">
        <v>6969</v>
      </c>
      <c r="O6" s="145">
        <f>I6+K6+M6</f>
        <v>204114.75</v>
      </c>
      <c r="P6" s="146">
        <f>J6+L6+N6</f>
        <v>20022</v>
      </c>
      <c r="Q6" s="147">
        <f>P6/G6</f>
        <v>177.18584070796462</v>
      </c>
      <c r="R6" s="148">
        <f>+O6/P6</f>
        <v>10.194523524123465</v>
      </c>
      <c r="S6" s="145">
        <v>568266.25</v>
      </c>
      <c r="T6" s="149">
        <f>-(S6-O6)/S6</f>
        <v>-0.640811415423668</v>
      </c>
      <c r="U6" s="145">
        <v>1031946.5</v>
      </c>
      <c r="V6" s="146">
        <v>104721</v>
      </c>
      <c r="W6" s="151">
        <f>U6/V6</f>
        <v>9.854246044250914</v>
      </c>
      <c r="X6" s="70"/>
    </row>
    <row r="7" spans="1:24" s="79" customFormat="1" ht="15.75" customHeight="1" thickBot="1">
      <c r="A7" s="48">
        <v>3</v>
      </c>
      <c r="B7" s="157" t="s">
        <v>116</v>
      </c>
      <c r="C7" s="158">
        <v>39941</v>
      </c>
      <c r="D7" s="159" t="s">
        <v>26</v>
      </c>
      <c r="E7" s="175" t="s">
        <v>19</v>
      </c>
      <c r="F7" s="188">
        <v>79</v>
      </c>
      <c r="G7" s="160">
        <v>80</v>
      </c>
      <c r="H7" s="160">
        <v>1</v>
      </c>
      <c r="I7" s="161">
        <v>53015</v>
      </c>
      <c r="J7" s="152">
        <v>5366</v>
      </c>
      <c r="K7" s="161">
        <v>71302</v>
      </c>
      <c r="L7" s="152">
        <v>7203</v>
      </c>
      <c r="M7" s="161">
        <v>74153</v>
      </c>
      <c r="N7" s="152">
        <v>7522</v>
      </c>
      <c r="O7" s="161">
        <f aca="true" t="shared" si="0" ref="O7:P11">+I7+K7+M7</f>
        <v>198470</v>
      </c>
      <c r="P7" s="152">
        <f t="shared" si="0"/>
        <v>20091</v>
      </c>
      <c r="Q7" s="155">
        <f>IF(O7&lt;&gt;0,P7/G7,"")</f>
        <v>251.1375</v>
      </c>
      <c r="R7" s="156">
        <f>IF(O7&lt;&gt;0,O7/P7,"")</f>
        <v>9.878552585734907</v>
      </c>
      <c r="S7" s="161"/>
      <c r="T7" s="153">
        <f>IF(S7&lt;&gt;0,-(S7-O7)/S7,"")</f>
      </c>
      <c r="U7" s="161">
        <v>198470</v>
      </c>
      <c r="V7" s="152">
        <v>20091</v>
      </c>
      <c r="W7" s="162">
        <f>U7/V7</f>
        <v>9.878552585734907</v>
      </c>
      <c r="X7" s="80"/>
    </row>
    <row r="8" spans="1:25" s="83" customFormat="1" ht="15.75" customHeight="1">
      <c r="A8" s="81">
        <v>4</v>
      </c>
      <c r="B8" s="163" t="s">
        <v>91</v>
      </c>
      <c r="C8" s="164">
        <v>39927</v>
      </c>
      <c r="D8" s="165" t="s">
        <v>26</v>
      </c>
      <c r="E8" s="189" t="s">
        <v>19</v>
      </c>
      <c r="F8" s="190">
        <v>65</v>
      </c>
      <c r="G8" s="166">
        <v>65</v>
      </c>
      <c r="H8" s="166">
        <v>3</v>
      </c>
      <c r="I8" s="167">
        <v>40346</v>
      </c>
      <c r="J8" s="168">
        <v>3596</v>
      </c>
      <c r="K8" s="167">
        <v>52241</v>
      </c>
      <c r="L8" s="168">
        <v>4827</v>
      </c>
      <c r="M8" s="167">
        <v>43705</v>
      </c>
      <c r="N8" s="168">
        <v>4048</v>
      </c>
      <c r="O8" s="167">
        <f t="shared" si="0"/>
        <v>136292</v>
      </c>
      <c r="P8" s="168">
        <f t="shared" si="0"/>
        <v>12471</v>
      </c>
      <c r="Q8" s="169">
        <f>IF(O8&lt;&gt;0,P8/G8,"")</f>
        <v>191.86153846153846</v>
      </c>
      <c r="R8" s="170">
        <f>IF(O8&lt;&gt;0,O8/P8,"")</f>
        <v>10.92871461791356</v>
      </c>
      <c r="S8" s="167">
        <v>343530</v>
      </c>
      <c r="T8" s="171">
        <f>IF(S8&lt;&gt;0,-(S8-O8)/S8,"")</f>
        <v>-0.6032602683899514</v>
      </c>
      <c r="U8" s="167">
        <v>1247693</v>
      </c>
      <c r="V8" s="168">
        <v>122314</v>
      </c>
      <c r="W8" s="172">
        <f>U8/V8</f>
        <v>10.200737446244911</v>
      </c>
      <c r="X8" s="80"/>
      <c r="Y8" s="82"/>
    </row>
    <row r="9" spans="1:24" s="67" customFormat="1" ht="15.75" customHeight="1">
      <c r="A9" s="2">
        <v>5</v>
      </c>
      <c r="B9" s="150" t="s">
        <v>117</v>
      </c>
      <c r="C9" s="143">
        <v>39941</v>
      </c>
      <c r="D9" s="142" t="s">
        <v>118</v>
      </c>
      <c r="E9" s="173" t="s">
        <v>119</v>
      </c>
      <c r="F9" s="174">
        <v>104</v>
      </c>
      <c r="G9" s="144">
        <v>104</v>
      </c>
      <c r="H9" s="144">
        <v>1</v>
      </c>
      <c r="I9" s="145">
        <v>27831.5</v>
      </c>
      <c r="J9" s="146">
        <v>3108</v>
      </c>
      <c r="K9" s="145">
        <v>51029.5</v>
      </c>
      <c r="L9" s="146">
        <v>5657</v>
      </c>
      <c r="M9" s="145">
        <v>50478.8</v>
      </c>
      <c r="N9" s="146">
        <v>5441</v>
      </c>
      <c r="O9" s="145">
        <f t="shared" si="0"/>
        <v>129339.8</v>
      </c>
      <c r="P9" s="146">
        <f t="shared" si="0"/>
        <v>14206</v>
      </c>
      <c r="Q9" s="147">
        <f>IF(O9&lt;&gt;0,P9/G9,"")</f>
        <v>136.59615384615384</v>
      </c>
      <c r="R9" s="148">
        <f>IF(O9&lt;&gt;0,O9/P9,"")</f>
        <v>9.104589610023934</v>
      </c>
      <c r="S9" s="145"/>
      <c r="T9" s="149">
        <f>IF(S9&lt;&gt;0,-(S9-O9)/S9,"")</f>
      </c>
      <c r="U9" s="145">
        <v>129339.8</v>
      </c>
      <c r="V9" s="146">
        <v>14206</v>
      </c>
      <c r="W9" s="151">
        <f>U9/V9</f>
        <v>9.104589610023934</v>
      </c>
      <c r="X9" s="80"/>
    </row>
    <row r="10" spans="1:24" s="67" customFormat="1" ht="15.75" customHeight="1">
      <c r="A10" s="2">
        <v>6</v>
      </c>
      <c r="B10" s="150" t="s">
        <v>75</v>
      </c>
      <c r="C10" s="143">
        <v>39913</v>
      </c>
      <c r="D10" s="142" t="s">
        <v>26</v>
      </c>
      <c r="E10" s="173" t="s">
        <v>19</v>
      </c>
      <c r="F10" s="174">
        <v>102</v>
      </c>
      <c r="G10" s="144">
        <v>81</v>
      </c>
      <c r="H10" s="144">
        <v>5</v>
      </c>
      <c r="I10" s="145">
        <v>15199</v>
      </c>
      <c r="J10" s="146">
        <v>2102</v>
      </c>
      <c r="K10" s="145">
        <v>26399</v>
      </c>
      <c r="L10" s="146">
        <v>3660</v>
      </c>
      <c r="M10" s="145">
        <v>25313</v>
      </c>
      <c r="N10" s="146">
        <v>3532</v>
      </c>
      <c r="O10" s="145">
        <f t="shared" si="0"/>
        <v>66911</v>
      </c>
      <c r="P10" s="146">
        <f t="shared" si="0"/>
        <v>9294</v>
      </c>
      <c r="Q10" s="147">
        <f>IF(O10&lt;&gt;0,P10/G10,"")</f>
        <v>114.74074074074075</v>
      </c>
      <c r="R10" s="148">
        <f>IF(O10&lt;&gt;0,O10/P10,"")</f>
        <v>7.199375941467614</v>
      </c>
      <c r="S10" s="145">
        <v>280893</v>
      </c>
      <c r="T10" s="149">
        <f>IF(S10&lt;&gt;0,-(S10-O10)/S10,"")</f>
        <v>-0.7617918566856419</v>
      </c>
      <c r="U10" s="145">
        <v>2664402</v>
      </c>
      <c r="V10" s="146">
        <v>304470</v>
      </c>
      <c r="W10" s="151">
        <f>U10/V10</f>
        <v>8.750950832594345</v>
      </c>
      <c r="X10" s="83"/>
    </row>
    <row r="11" spans="1:24" s="67" customFormat="1" ht="15.75" customHeight="1">
      <c r="A11" s="2">
        <v>7</v>
      </c>
      <c r="B11" s="150" t="s">
        <v>98</v>
      </c>
      <c r="C11" s="143">
        <v>39745</v>
      </c>
      <c r="D11" s="142" t="s">
        <v>29</v>
      </c>
      <c r="E11" s="173" t="s">
        <v>120</v>
      </c>
      <c r="F11" s="174">
        <v>72</v>
      </c>
      <c r="G11" s="144">
        <v>67</v>
      </c>
      <c r="H11" s="144">
        <v>29</v>
      </c>
      <c r="I11" s="145">
        <v>12684</v>
      </c>
      <c r="J11" s="146">
        <v>1360</v>
      </c>
      <c r="K11" s="145">
        <v>18422</v>
      </c>
      <c r="L11" s="146">
        <v>1935</v>
      </c>
      <c r="M11" s="145">
        <v>18805</v>
      </c>
      <c r="N11" s="146">
        <v>1944</v>
      </c>
      <c r="O11" s="145">
        <f t="shared" si="0"/>
        <v>49911</v>
      </c>
      <c r="P11" s="146">
        <f t="shared" si="0"/>
        <v>5239</v>
      </c>
      <c r="Q11" s="147">
        <f>+P11/G11</f>
        <v>78.19402985074628</v>
      </c>
      <c r="R11" s="148">
        <f>+O11/P11</f>
        <v>9.526818095056308</v>
      </c>
      <c r="S11" s="145">
        <v>132640</v>
      </c>
      <c r="T11" s="149">
        <f>(+S11-O11)/S11</f>
        <v>0.6237107961399276</v>
      </c>
      <c r="U11" s="145">
        <v>1557986</v>
      </c>
      <c r="V11" s="146">
        <v>174124</v>
      </c>
      <c r="W11" s="151">
        <f>+U11/V11</f>
        <v>8.947566102317888</v>
      </c>
      <c r="X11" s="82"/>
    </row>
    <row r="12" spans="1:25" s="67" customFormat="1" ht="15.75" customHeight="1">
      <c r="A12" s="2">
        <v>8</v>
      </c>
      <c r="B12" s="150" t="s">
        <v>121</v>
      </c>
      <c r="C12" s="143">
        <v>39941</v>
      </c>
      <c r="D12" s="142" t="s">
        <v>35</v>
      </c>
      <c r="E12" s="173" t="s">
        <v>74</v>
      </c>
      <c r="F12" s="174">
        <v>47</v>
      </c>
      <c r="G12" s="144">
        <v>47</v>
      </c>
      <c r="H12" s="144">
        <v>1</v>
      </c>
      <c r="I12" s="145">
        <v>9209</v>
      </c>
      <c r="J12" s="146">
        <v>941</v>
      </c>
      <c r="K12" s="145">
        <v>15016</v>
      </c>
      <c r="L12" s="146">
        <v>1501</v>
      </c>
      <c r="M12" s="145">
        <v>16119.75</v>
      </c>
      <c r="N12" s="146">
        <v>1574</v>
      </c>
      <c r="O12" s="145">
        <f>I12+K12+M12</f>
        <v>40344.75</v>
      </c>
      <c r="P12" s="146">
        <f>J12+L12+N12</f>
        <v>4016</v>
      </c>
      <c r="Q12" s="147">
        <f>IF(O12&lt;&gt;0,P12/G12,"")</f>
        <v>85.44680851063829</v>
      </c>
      <c r="R12" s="148">
        <f>IF(O12&lt;&gt;0,O12/P12,"")</f>
        <v>10.046003486055778</v>
      </c>
      <c r="S12" s="145"/>
      <c r="T12" s="149">
        <f>IF(S12&lt;&gt;0,-(S12-O12)/S12,"")</f>
      </c>
      <c r="U12" s="145">
        <v>40344.75</v>
      </c>
      <c r="V12" s="146">
        <v>4016</v>
      </c>
      <c r="W12" s="151">
        <f>U12/V12</f>
        <v>10.046003486055778</v>
      </c>
      <c r="X12" s="84"/>
      <c r="Y12" s="82"/>
    </row>
    <row r="13" spans="1:25" s="67" customFormat="1" ht="15.75" customHeight="1">
      <c r="A13" s="2">
        <v>9</v>
      </c>
      <c r="B13" s="150" t="s">
        <v>92</v>
      </c>
      <c r="C13" s="143">
        <v>39927</v>
      </c>
      <c r="D13" s="142" t="s">
        <v>2</v>
      </c>
      <c r="E13" s="173" t="s">
        <v>11</v>
      </c>
      <c r="F13" s="174">
        <v>80</v>
      </c>
      <c r="G13" s="144">
        <v>74</v>
      </c>
      <c r="H13" s="144">
        <v>3</v>
      </c>
      <c r="I13" s="145">
        <v>7830</v>
      </c>
      <c r="J13" s="146">
        <v>1018</v>
      </c>
      <c r="K13" s="145">
        <v>12753</v>
      </c>
      <c r="L13" s="146">
        <v>1587</v>
      </c>
      <c r="M13" s="145">
        <v>14284</v>
      </c>
      <c r="N13" s="146">
        <v>1725</v>
      </c>
      <c r="O13" s="145">
        <f aca="true" t="shared" si="1" ref="O13:P15">+M13+K13+I13</f>
        <v>34867</v>
      </c>
      <c r="P13" s="146">
        <f t="shared" si="1"/>
        <v>4330</v>
      </c>
      <c r="Q13" s="147">
        <f>+P13/G13</f>
        <v>58.513513513513516</v>
      </c>
      <c r="R13" s="148">
        <f>+O13/P13</f>
        <v>8.05242494226328</v>
      </c>
      <c r="S13" s="145">
        <v>64415</v>
      </c>
      <c r="T13" s="149">
        <f>IF(S13&lt;&gt;0,-(S13-O13)/S13,"")</f>
        <v>-0.4587130326787239</v>
      </c>
      <c r="U13" s="145">
        <v>558676</v>
      </c>
      <c r="V13" s="146">
        <v>65693</v>
      </c>
      <c r="W13" s="151">
        <f>+U13/V13</f>
        <v>8.504345972934711</v>
      </c>
      <c r="X13" s="82"/>
      <c r="Y13" s="82"/>
    </row>
    <row r="14" spans="1:25" s="67" customFormat="1" ht="15.75" customHeight="1">
      <c r="A14" s="2">
        <v>10</v>
      </c>
      <c r="B14" s="150" t="s">
        <v>99</v>
      </c>
      <c r="C14" s="143">
        <v>39913</v>
      </c>
      <c r="D14" s="142" t="s">
        <v>2</v>
      </c>
      <c r="E14" s="173" t="s">
        <v>11</v>
      </c>
      <c r="F14" s="174">
        <v>95</v>
      </c>
      <c r="G14" s="144">
        <v>70</v>
      </c>
      <c r="H14" s="144">
        <v>5</v>
      </c>
      <c r="I14" s="145">
        <v>4518</v>
      </c>
      <c r="J14" s="146">
        <v>567</v>
      </c>
      <c r="K14" s="145">
        <v>17516</v>
      </c>
      <c r="L14" s="146">
        <v>1717</v>
      </c>
      <c r="M14" s="145">
        <v>12680</v>
      </c>
      <c r="N14" s="146">
        <v>1277</v>
      </c>
      <c r="O14" s="145">
        <f t="shared" si="1"/>
        <v>34714</v>
      </c>
      <c r="P14" s="146">
        <f t="shared" si="1"/>
        <v>3561</v>
      </c>
      <c r="Q14" s="147">
        <f>+P14/G14</f>
        <v>50.871428571428574</v>
      </c>
      <c r="R14" s="148">
        <f>+O14/P14</f>
        <v>9.748385285032294</v>
      </c>
      <c r="S14" s="145">
        <v>103763</v>
      </c>
      <c r="T14" s="149">
        <f>IF(S14&lt;&gt;0,-(S14-O14)/S14,"")</f>
        <v>-0.6654491485404238</v>
      </c>
      <c r="U14" s="145">
        <v>1392155</v>
      </c>
      <c r="V14" s="146">
        <v>139337</v>
      </c>
      <c r="W14" s="151">
        <f>+U14/V14</f>
        <v>9.991280133776383</v>
      </c>
      <c r="X14" s="82"/>
      <c r="Y14" s="82"/>
    </row>
    <row r="15" spans="1:25" s="67" customFormat="1" ht="15.75" customHeight="1">
      <c r="A15" s="2">
        <v>11</v>
      </c>
      <c r="B15" s="150" t="s">
        <v>65</v>
      </c>
      <c r="C15" s="143">
        <v>39906</v>
      </c>
      <c r="D15" s="142" t="s">
        <v>2</v>
      </c>
      <c r="E15" s="173" t="s">
        <v>33</v>
      </c>
      <c r="F15" s="174">
        <v>96</v>
      </c>
      <c r="G15" s="144">
        <v>72</v>
      </c>
      <c r="H15" s="144">
        <v>6</v>
      </c>
      <c r="I15" s="145">
        <v>7153</v>
      </c>
      <c r="J15" s="146">
        <v>1234</v>
      </c>
      <c r="K15" s="145">
        <v>11173</v>
      </c>
      <c r="L15" s="146">
        <v>1924</v>
      </c>
      <c r="M15" s="145">
        <v>11321</v>
      </c>
      <c r="N15" s="146">
        <v>1842</v>
      </c>
      <c r="O15" s="145">
        <f t="shared" si="1"/>
        <v>29647</v>
      </c>
      <c r="P15" s="146">
        <f t="shared" si="1"/>
        <v>5000</v>
      </c>
      <c r="Q15" s="147">
        <f>+P15/G15</f>
        <v>69.44444444444444</v>
      </c>
      <c r="R15" s="148">
        <f>+O15/P15</f>
        <v>5.9294</v>
      </c>
      <c r="S15" s="145">
        <v>64415</v>
      </c>
      <c r="T15" s="149">
        <f>IF(S15&lt;&gt;0,-(S15-O15)/S15,"")</f>
        <v>-0.539750058216254</v>
      </c>
      <c r="U15" s="145">
        <v>3114506</v>
      </c>
      <c r="V15" s="146">
        <v>369208</v>
      </c>
      <c r="W15" s="151">
        <f>+U15/V15</f>
        <v>8.43564061450456</v>
      </c>
      <c r="X15" s="82"/>
      <c r="Y15" s="82"/>
    </row>
    <row r="16" spans="1:25" s="67" customFormat="1" ht="15.75" customHeight="1">
      <c r="A16" s="2">
        <v>12</v>
      </c>
      <c r="B16" s="150" t="s">
        <v>122</v>
      </c>
      <c r="C16" s="143">
        <v>39941</v>
      </c>
      <c r="D16" s="142" t="s">
        <v>123</v>
      </c>
      <c r="E16" s="173" t="s">
        <v>124</v>
      </c>
      <c r="F16" s="174">
        <v>10</v>
      </c>
      <c r="G16" s="144">
        <v>10</v>
      </c>
      <c r="H16" s="144">
        <v>1</v>
      </c>
      <c r="I16" s="145">
        <v>7195.75</v>
      </c>
      <c r="J16" s="146">
        <v>523</v>
      </c>
      <c r="K16" s="145">
        <v>10710.5</v>
      </c>
      <c r="L16" s="146">
        <v>794</v>
      </c>
      <c r="M16" s="145">
        <v>8260.75</v>
      </c>
      <c r="N16" s="146">
        <v>611</v>
      </c>
      <c r="O16" s="145">
        <f>I16+K16+M16</f>
        <v>26167</v>
      </c>
      <c r="P16" s="146">
        <f>J16+L16+N16</f>
        <v>1928</v>
      </c>
      <c r="Q16" s="147">
        <f>IF(O16&lt;&gt;0,P16/G16,"")</f>
        <v>192.8</v>
      </c>
      <c r="R16" s="148">
        <f>IF(O16&lt;&gt;0,O16/P16,"")</f>
        <v>13.572095435684647</v>
      </c>
      <c r="S16" s="145"/>
      <c r="T16" s="149">
        <f>IF(S16&lt;&gt;0,-(S16-O16)/S16,"")</f>
      </c>
      <c r="U16" s="145">
        <v>50245.5</v>
      </c>
      <c r="V16" s="146">
        <v>4465</v>
      </c>
      <c r="W16" s="151">
        <f>IF(U16&lt;&gt;0,U16/V16,"")</f>
        <v>11.253191489361702</v>
      </c>
      <c r="X16" s="82"/>
      <c r="Y16" s="82"/>
    </row>
    <row r="17" spans="1:25" s="67" customFormat="1" ht="15.75" customHeight="1">
      <c r="A17" s="2">
        <v>13</v>
      </c>
      <c r="B17" s="150" t="s">
        <v>84</v>
      </c>
      <c r="C17" s="143">
        <v>39920</v>
      </c>
      <c r="D17" s="142" t="s">
        <v>29</v>
      </c>
      <c r="E17" s="173" t="s">
        <v>85</v>
      </c>
      <c r="F17" s="174">
        <v>132</v>
      </c>
      <c r="G17" s="144">
        <v>85</v>
      </c>
      <c r="H17" s="144">
        <v>4</v>
      </c>
      <c r="I17" s="145">
        <v>6656</v>
      </c>
      <c r="J17" s="146">
        <v>1050</v>
      </c>
      <c r="K17" s="145">
        <v>8819</v>
      </c>
      <c r="L17" s="146">
        <v>1349</v>
      </c>
      <c r="M17" s="145">
        <v>9727</v>
      </c>
      <c r="N17" s="146">
        <v>1460</v>
      </c>
      <c r="O17" s="145">
        <f>+I17+K17+M17</f>
        <v>25202</v>
      </c>
      <c r="P17" s="146">
        <f>+J17+L17+N17</f>
        <v>3859</v>
      </c>
      <c r="Q17" s="147">
        <f>+P17/G17</f>
        <v>45.4</v>
      </c>
      <c r="R17" s="148">
        <f>+O17/P17</f>
        <v>6.530707437159886</v>
      </c>
      <c r="S17" s="145">
        <v>79989</v>
      </c>
      <c r="T17" s="149">
        <f>(+S17-O17)/S17</f>
        <v>0.6849316781057395</v>
      </c>
      <c r="U17" s="145">
        <v>846483</v>
      </c>
      <c r="V17" s="146">
        <v>104714</v>
      </c>
      <c r="W17" s="151">
        <f>+U17/V17</f>
        <v>8.083761483660256</v>
      </c>
      <c r="X17" s="82"/>
      <c r="Y17" s="82"/>
    </row>
    <row r="18" spans="1:25" s="67" customFormat="1" ht="15.75" customHeight="1">
      <c r="A18" s="2">
        <v>14</v>
      </c>
      <c r="B18" s="150" t="s">
        <v>100</v>
      </c>
      <c r="C18" s="143">
        <v>39934</v>
      </c>
      <c r="D18" s="142" t="s">
        <v>35</v>
      </c>
      <c r="E18" s="173" t="s">
        <v>125</v>
      </c>
      <c r="F18" s="174">
        <v>125</v>
      </c>
      <c r="G18" s="144">
        <v>96</v>
      </c>
      <c r="H18" s="144">
        <v>2</v>
      </c>
      <c r="I18" s="145">
        <v>5105.5</v>
      </c>
      <c r="J18" s="146">
        <v>771</v>
      </c>
      <c r="K18" s="145">
        <v>9619.5</v>
      </c>
      <c r="L18" s="146">
        <v>1439</v>
      </c>
      <c r="M18" s="145">
        <v>10168</v>
      </c>
      <c r="N18" s="146">
        <v>1408</v>
      </c>
      <c r="O18" s="145">
        <f>SUM(I18+K18+M18)</f>
        <v>24893</v>
      </c>
      <c r="P18" s="146">
        <f>SUM(J18+L18+N18)</f>
        <v>3618</v>
      </c>
      <c r="Q18" s="147">
        <f>IF(O18&lt;&gt;0,P18/G18,"")</f>
        <v>37.6875</v>
      </c>
      <c r="R18" s="148">
        <f>IF(O18&lt;&gt;0,O18/P18,"")</f>
        <v>6.880320619126589</v>
      </c>
      <c r="S18" s="145">
        <v>69788.25</v>
      </c>
      <c r="T18" s="149">
        <f>IF(S18&lt;&gt;0,-(S18-O18)/S18,"")</f>
        <v>-0.6433067171049568</v>
      </c>
      <c r="U18" s="145">
        <v>139353.75</v>
      </c>
      <c r="V18" s="146">
        <v>18961</v>
      </c>
      <c r="W18" s="151">
        <f>U18/V18</f>
        <v>7.349493697589789</v>
      </c>
      <c r="X18" s="82"/>
      <c r="Y18" s="82"/>
    </row>
    <row r="19" spans="1:25" s="67" customFormat="1" ht="15.75" customHeight="1">
      <c r="A19" s="2">
        <v>15</v>
      </c>
      <c r="B19" s="150" t="s">
        <v>126</v>
      </c>
      <c r="C19" s="143">
        <v>39927</v>
      </c>
      <c r="D19" s="142" t="s">
        <v>123</v>
      </c>
      <c r="E19" s="173" t="s">
        <v>127</v>
      </c>
      <c r="F19" s="174">
        <v>62</v>
      </c>
      <c r="G19" s="144">
        <v>54</v>
      </c>
      <c r="H19" s="144">
        <v>3</v>
      </c>
      <c r="I19" s="145">
        <v>4377</v>
      </c>
      <c r="J19" s="146">
        <v>634</v>
      </c>
      <c r="K19" s="145">
        <v>8041.5</v>
      </c>
      <c r="L19" s="146">
        <v>1071</v>
      </c>
      <c r="M19" s="145">
        <v>8741.5</v>
      </c>
      <c r="N19" s="146">
        <v>1155</v>
      </c>
      <c r="O19" s="145">
        <f>I19+K19+M19</f>
        <v>21160</v>
      </c>
      <c r="P19" s="146">
        <f>J19+L19+N19</f>
        <v>2860</v>
      </c>
      <c r="Q19" s="147">
        <f>IF(O19&lt;&gt;0,P19/G19,"")</f>
        <v>52.96296296296296</v>
      </c>
      <c r="R19" s="148">
        <f>IF(O19&lt;&gt;0,O19/P19,"")</f>
        <v>7.398601398601398</v>
      </c>
      <c r="S19" s="145">
        <v>56962.75</v>
      </c>
      <c r="T19" s="149">
        <f>IF(S19&lt;&gt;0,-(S19-O19)/S19,"")</f>
        <v>-0.628529170378888</v>
      </c>
      <c r="U19" s="145">
        <v>268872.75</v>
      </c>
      <c r="V19" s="146">
        <v>35263</v>
      </c>
      <c r="W19" s="151">
        <f>IF(U19&lt;&gt;0,U19/V19,"")</f>
        <v>7.624783767688512</v>
      </c>
      <c r="X19" s="82"/>
      <c r="Y19" s="82"/>
    </row>
    <row r="20" spans="1:25" s="67" customFormat="1" ht="15.75" customHeight="1">
      <c r="A20" s="2">
        <v>16</v>
      </c>
      <c r="B20" s="150" t="s">
        <v>128</v>
      </c>
      <c r="C20" s="143">
        <v>39941</v>
      </c>
      <c r="D20" s="142" t="s">
        <v>27</v>
      </c>
      <c r="E20" s="173" t="s">
        <v>129</v>
      </c>
      <c r="F20" s="174">
        <v>26</v>
      </c>
      <c r="G20" s="144">
        <v>27</v>
      </c>
      <c r="H20" s="144">
        <v>1</v>
      </c>
      <c r="I20" s="145">
        <v>4746.25</v>
      </c>
      <c r="J20" s="146">
        <v>601</v>
      </c>
      <c r="K20" s="145">
        <v>8026</v>
      </c>
      <c r="L20" s="146">
        <v>940</v>
      </c>
      <c r="M20" s="145">
        <v>7755.5</v>
      </c>
      <c r="N20" s="146">
        <v>916</v>
      </c>
      <c r="O20" s="145">
        <f>I20+K20+M20</f>
        <v>20527.75</v>
      </c>
      <c r="P20" s="146">
        <f>J20+L20+N20</f>
        <v>2457</v>
      </c>
      <c r="Q20" s="147">
        <f>P20/G20</f>
        <v>91</v>
      </c>
      <c r="R20" s="148">
        <f>+O20/P20</f>
        <v>8.354802604802606</v>
      </c>
      <c r="S20" s="145"/>
      <c r="T20" s="149"/>
      <c r="U20" s="145">
        <v>20527.75</v>
      </c>
      <c r="V20" s="146">
        <v>2457</v>
      </c>
      <c r="W20" s="151">
        <f>U20/V20</f>
        <v>8.354802604802606</v>
      </c>
      <c r="X20" s="82"/>
      <c r="Y20" s="82"/>
    </row>
    <row r="21" spans="1:24" s="67" customFormat="1" ht="15.75" customHeight="1">
      <c r="A21" s="2">
        <v>17</v>
      </c>
      <c r="B21" s="150" t="s">
        <v>83</v>
      </c>
      <c r="C21" s="143">
        <v>39920</v>
      </c>
      <c r="D21" s="142" t="s">
        <v>2</v>
      </c>
      <c r="E21" s="173" t="s">
        <v>33</v>
      </c>
      <c r="F21" s="174">
        <v>65</v>
      </c>
      <c r="G21" s="144">
        <v>47</v>
      </c>
      <c r="H21" s="144">
        <v>4</v>
      </c>
      <c r="I21" s="145">
        <v>5013</v>
      </c>
      <c r="J21" s="146">
        <v>696</v>
      </c>
      <c r="K21" s="145">
        <v>6818</v>
      </c>
      <c r="L21" s="146">
        <v>972</v>
      </c>
      <c r="M21" s="145">
        <v>6449</v>
      </c>
      <c r="N21" s="146">
        <v>903</v>
      </c>
      <c r="O21" s="145">
        <f>+M21+K21+I21</f>
        <v>18280</v>
      </c>
      <c r="P21" s="146">
        <f>+N21+L21+J21</f>
        <v>2571</v>
      </c>
      <c r="Q21" s="147">
        <f>+P21/G21</f>
        <v>54.702127659574465</v>
      </c>
      <c r="R21" s="148">
        <f>+O21/P21</f>
        <v>7.110073901205756</v>
      </c>
      <c r="S21" s="145">
        <v>85809</v>
      </c>
      <c r="T21" s="149">
        <f>IF(S21&lt;&gt;0,-(S21-O21)/S21,"")</f>
        <v>-0.7869687328834971</v>
      </c>
      <c r="U21" s="145">
        <v>679534</v>
      </c>
      <c r="V21" s="146">
        <v>66693</v>
      </c>
      <c r="W21" s="151">
        <f>+U21/V21</f>
        <v>10.188985350786439</v>
      </c>
      <c r="X21" s="82"/>
    </row>
    <row r="22" spans="1:24" s="67" customFormat="1" ht="15.75" customHeight="1">
      <c r="A22" s="2">
        <v>18</v>
      </c>
      <c r="B22" s="150" t="s">
        <v>47</v>
      </c>
      <c r="C22" s="143">
        <v>39884</v>
      </c>
      <c r="D22" s="142" t="s">
        <v>29</v>
      </c>
      <c r="E22" s="173" t="s">
        <v>48</v>
      </c>
      <c r="F22" s="174">
        <v>355</v>
      </c>
      <c r="G22" s="144">
        <v>70</v>
      </c>
      <c r="H22" s="144">
        <v>9</v>
      </c>
      <c r="I22" s="145">
        <v>2890</v>
      </c>
      <c r="J22" s="146">
        <v>484</v>
      </c>
      <c r="K22" s="145">
        <v>5606</v>
      </c>
      <c r="L22" s="146">
        <v>851</v>
      </c>
      <c r="M22" s="145">
        <v>6999</v>
      </c>
      <c r="N22" s="146">
        <v>1100</v>
      </c>
      <c r="O22" s="145">
        <f>+I22+K22+M22</f>
        <v>15495</v>
      </c>
      <c r="P22" s="146">
        <f>+J22+L22+N22</f>
        <v>2435</v>
      </c>
      <c r="Q22" s="147">
        <f>+P22/G22</f>
        <v>34.785714285714285</v>
      </c>
      <c r="R22" s="148">
        <f>+O22/P22</f>
        <v>6.363449691991787</v>
      </c>
      <c r="S22" s="145">
        <v>53664</v>
      </c>
      <c r="T22" s="149">
        <f>(+S22-O22)/S22</f>
        <v>0.7112589445438283</v>
      </c>
      <c r="U22" s="145">
        <v>19003221</v>
      </c>
      <c r="V22" s="146">
        <v>2484611</v>
      </c>
      <c r="W22" s="151">
        <f>+U22/V22</f>
        <v>7.648368698359622</v>
      </c>
      <c r="X22" s="82"/>
    </row>
    <row r="23" spans="1:24" s="67" customFormat="1" ht="15.75" customHeight="1">
      <c r="A23" s="2">
        <v>19</v>
      </c>
      <c r="B23" s="150" t="s">
        <v>93</v>
      </c>
      <c r="C23" s="143">
        <v>39927</v>
      </c>
      <c r="D23" s="142" t="s">
        <v>2</v>
      </c>
      <c r="E23" s="173" t="s">
        <v>31</v>
      </c>
      <c r="F23" s="174">
        <v>48</v>
      </c>
      <c r="G23" s="144">
        <v>28</v>
      </c>
      <c r="H23" s="144">
        <v>3</v>
      </c>
      <c r="I23" s="145">
        <v>3058</v>
      </c>
      <c r="J23" s="146">
        <v>389</v>
      </c>
      <c r="K23" s="145">
        <v>5606</v>
      </c>
      <c r="L23" s="146">
        <v>601</v>
      </c>
      <c r="M23" s="145">
        <v>4603</v>
      </c>
      <c r="N23" s="146">
        <v>509</v>
      </c>
      <c r="O23" s="145">
        <f>+M23+K23+I23</f>
        <v>13267</v>
      </c>
      <c r="P23" s="146">
        <f>+N23+L23+J23</f>
        <v>1499</v>
      </c>
      <c r="Q23" s="147">
        <f>+P23/G23</f>
        <v>53.535714285714285</v>
      </c>
      <c r="R23" s="148">
        <f>+O23/P23</f>
        <v>8.850567044696465</v>
      </c>
      <c r="S23" s="145">
        <v>80503</v>
      </c>
      <c r="T23" s="149">
        <f>IF(S23&lt;&gt;0,-(S23-O23)/S23,"")</f>
        <v>-0.835198688247643</v>
      </c>
      <c r="U23" s="145">
        <v>189124</v>
      </c>
      <c r="V23" s="146">
        <v>18793</v>
      </c>
      <c r="W23" s="151">
        <f>+U23/V23</f>
        <v>10.06353429468419</v>
      </c>
      <c r="X23" s="82"/>
    </row>
    <row r="24" spans="1:24" s="67" customFormat="1" ht="18">
      <c r="A24" s="2">
        <v>20</v>
      </c>
      <c r="B24" s="150" t="s">
        <v>76</v>
      </c>
      <c r="C24" s="143">
        <v>39913</v>
      </c>
      <c r="D24" s="142" t="s">
        <v>27</v>
      </c>
      <c r="E24" s="173" t="s">
        <v>77</v>
      </c>
      <c r="F24" s="174">
        <v>32</v>
      </c>
      <c r="G24" s="144">
        <v>32</v>
      </c>
      <c r="H24" s="144">
        <v>5</v>
      </c>
      <c r="I24" s="145">
        <v>2738.5</v>
      </c>
      <c r="J24" s="146">
        <v>358</v>
      </c>
      <c r="K24" s="145">
        <v>4555</v>
      </c>
      <c r="L24" s="146">
        <v>606</v>
      </c>
      <c r="M24" s="145">
        <v>4711</v>
      </c>
      <c r="N24" s="146">
        <v>632</v>
      </c>
      <c r="O24" s="145">
        <f>I24+K24+M24</f>
        <v>12004.5</v>
      </c>
      <c r="P24" s="146">
        <f>J24+L24+N24</f>
        <v>1596</v>
      </c>
      <c r="Q24" s="147">
        <f>P24/G24</f>
        <v>49.875</v>
      </c>
      <c r="R24" s="148">
        <f>+O24/P24</f>
        <v>7.521616541353383</v>
      </c>
      <c r="S24" s="145">
        <v>19731</v>
      </c>
      <c r="T24" s="149">
        <f>-(S24-O24)/S24</f>
        <v>-0.3915919112057169</v>
      </c>
      <c r="U24" s="145">
        <v>459778</v>
      </c>
      <c r="V24" s="146">
        <v>45296</v>
      </c>
      <c r="W24" s="151">
        <f>U24/V24</f>
        <v>10.150521017308371</v>
      </c>
      <c r="X24" s="82"/>
    </row>
    <row r="25" spans="1:28" s="91" customFormat="1" ht="15">
      <c r="A25" s="1"/>
      <c r="B25" s="215"/>
      <c r="C25" s="215"/>
      <c r="D25" s="216"/>
      <c r="E25" s="216"/>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17"/>
      <c r="E27" s="218"/>
      <c r="F27" s="218"/>
      <c r="G27" s="218"/>
      <c r="H27" s="108"/>
      <c r="I27" s="109"/>
      <c r="K27" s="109"/>
      <c r="M27" s="109"/>
      <c r="O27" s="111"/>
      <c r="R27" s="112"/>
      <c r="S27" s="219" t="s">
        <v>0</v>
      </c>
      <c r="T27" s="219"/>
      <c r="U27" s="219"/>
      <c r="V27" s="219"/>
      <c r="W27" s="219"/>
      <c r="X27" s="113"/>
    </row>
    <row r="28" spans="1:24" s="110" customFormat="1" ht="18">
      <c r="A28" s="104"/>
      <c r="B28" s="83"/>
      <c r="C28" s="105"/>
      <c r="D28" s="106"/>
      <c r="E28" s="107"/>
      <c r="F28" s="107"/>
      <c r="G28" s="114"/>
      <c r="H28" s="108"/>
      <c r="M28" s="109"/>
      <c r="O28" s="111"/>
      <c r="R28" s="112"/>
      <c r="S28" s="219"/>
      <c r="T28" s="219"/>
      <c r="U28" s="219"/>
      <c r="V28" s="219"/>
      <c r="W28" s="219"/>
      <c r="X28" s="113"/>
    </row>
    <row r="29" spans="1:24" s="110" customFormat="1" ht="18">
      <c r="A29" s="104"/>
      <c r="G29" s="108"/>
      <c r="H29" s="108"/>
      <c r="M29" s="109"/>
      <c r="O29" s="111"/>
      <c r="R29" s="112"/>
      <c r="S29" s="219"/>
      <c r="T29" s="219"/>
      <c r="U29" s="219"/>
      <c r="V29" s="219"/>
      <c r="W29" s="219"/>
      <c r="X29" s="113"/>
    </row>
    <row r="30" spans="1:24" s="110" customFormat="1" ht="30" customHeight="1">
      <c r="A30" s="104"/>
      <c r="C30" s="108"/>
      <c r="E30" s="115"/>
      <c r="F30" s="108"/>
      <c r="G30" s="108"/>
      <c r="H30" s="108"/>
      <c r="I30" s="109"/>
      <c r="K30" s="109"/>
      <c r="M30" s="109"/>
      <c r="O30" s="111"/>
      <c r="P30" s="212" t="s">
        <v>25</v>
      </c>
      <c r="Q30" s="213"/>
      <c r="R30" s="213"/>
      <c r="S30" s="213"/>
      <c r="T30" s="213"/>
      <c r="U30" s="213"/>
      <c r="V30" s="213"/>
      <c r="W30" s="213"/>
      <c r="X30" s="113"/>
    </row>
    <row r="31" spans="1:24" s="110" customFormat="1" ht="30" customHeight="1">
      <c r="A31" s="104"/>
      <c r="C31" s="108"/>
      <c r="E31" s="115"/>
      <c r="F31" s="108"/>
      <c r="G31" s="108"/>
      <c r="H31" s="108"/>
      <c r="I31" s="109"/>
      <c r="K31" s="109"/>
      <c r="M31" s="109"/>
      <c r="O31" s="111"/>
      <c r="P31" s="213"/>
      <c r="Q31" s="213"/>
      <c r="R31" s="213"/>
      <c r="S31" s="213"/>
      <c r="T31" s="213"/>
      <c r="U31" s="213"/>
      <c r="V31" s="213"/>
      <c r="W31" s="213"/>
      <c r="X31" s="113"/>
    </row>
    <row r="32" spans="1:24" s="110" customFormat="1" ht="30" customHeight="1">
      <c r="A32" s="104"/>
      <c r="C32" s="108"/>
      <c r="E32" s="115"/>
      <c r="F32" s="108"/>
      <c r="G32" s="108"/>
      <c r="H32" s="108"/>
      <c r="I32" s="109"/>
      <c r="K32" s="109"/>
      <c r="M32" s="109"/>
      <c r="O32" s="111"/>
      <c r="P32" s="213"/>
      <c r="Q32" s="213"/>
      <c r="R32" s="213"/>
      <c r="S32" s="213"/>
      <c r="T32" s="213"/>
      <c r="U32" s="213"/>
      <c r="V32" s="213"/>
      <c r="W32" s="213"/>
      <c r="X32" s="113"/>
    </row>
    <row r="33" spans="1:24" s="110" customFormat="1" ht="30" customHeight="1">
      <c r="A33" s="104"/>
      <c r="C33" s="108"/>
      <c r="E33" s="115"/>
      <c r="F33" s="108"/>
      <c r="G33" s="108"/>
      <c r="H33" s="108"/>
      <c r="I33" s="109"/>
      <c r="K33" s="109"/>
      <c r="M33" s="109"/>
      <c r="O33" s="111"/>
      <c r="P33" s="213"/>
      <c r="Q33" s="213"/>
      <c r="R33" s="213"/>
      <c r="S33" s="213"/>
      <c r="T33" s="213"/>
      <c r="U33" s="213"/>
      <c r="V33" s="213"/>
      <c r="W33" s="213"/>
      <c r="X33" s="113"/>
    </row>
    <row r="34" spans="1:24" s="110" customFormat="1" ht="30" customHeight="1">
      <c r="A34" s="104"/>
      <c r="C34" s="108"/>
      <c r="E34" s="115"/>
      <c r="F34" s="108"/>
      <c r="G34" s="108"/>
      <c r="H34" s="108"/>
      <c r="I34" s="109"/>
      <c r="K34" s="109"/>
      <c r="M34" s="109"/>
      <c r="O34" s="111"/>
      <c r="P34" s="213"/>
      <c r="Q34" s="213"/>
      <c r="R34" s="213"/>
      <c r="S34" s="213"/>
      <c r="T34" s="213"/>
      <c r="U34" s="213"/>
      <c r="V34" s="213"/>
      <c r="W34" s="213"/>
      <c r="X34" s="113"/>
    </row>
    <row r="35" spans="1:24" s="110" customFormat="1" ht="45" customHeight="1">
      <c r="A35" s="104"/>
      <c r="C35" s="108"/>
      <c r="E35" s="115"/>
      <c r="F35" s="108"/>
      <c r="G35" s="116"/>
      <c r="H35" s="116"/>
      <c r="I35" s="117"/>
      <c r="J35" s="118"/>
      <c r="K35" s="117"/>
      <c r="L35" s="118"/>
      <c r="M35" s="117"/>
      <c r="N35" s="118"/>
      <c r="O35" s="111"/>
      <c r="P35" s="213"/>
      <c r="Q35" s="213"/>
      <c r="R35" s="213"/>
      <c r="S35" s="213"/>
      <c r="T35" s="213"/>
      <c r="U35" s="213"/>
      <c r="V35" s="213"/>
      <c r="W35" s="213"/>
      <c r="X35" s="113"/>
    </row>
    <row r="36" spans="1:24" s="110" customFormat="1" ht="33" customHeight="1">
      <c r="A36" s="104"/>
      <c r="C36" s="108"/>
      <c r="E36" s="115"/>
      <c r="F36" s="108"/>
      <c r="G36" s="116"/>
      <c r="H36" s="116"/>
      <c r="I36" s="117"/>
      <c r="J36" s="118"/>
      <c r="K36" s="117"/>
      <c r="L36" s="118"/>
      <c r="M36" s="117"/>
      <c r="N36" s="118"/>
      <c r="O36" s="111"/>
      <c r="P36" s="214" t="s">
        <v>12</v>
      </c>
      <c r="Q36" s="213"/>
      <c r="R36" s="213"/>
      <c r="S36" s="213"/>
      <c r="T36" s="213"/>
      <c r="U36" s="213"/>
      <c r="V36" s="213"/>
      <c r="W36" s="213"/>
      <c r="X36" s="113"/>
    </row>
    <row r="37" spans="1:24" s="110" customFormat="1" ht="33" customHeight="1">
      <c r="A37" s="104"/>
      <c r="C37" s="108"/>
      <c r="E37" s="115"/>
      <c r="F37" s="108"/>
      <c r="G37" s="116"/>
      <c r="H37" s="116"/>
      <c r="I37" s="117"/>
      <c r="J37" s="118"/>
      <c r="K37" s="117"/>
      <c r="L37" s="118"/>
      <c r="M37" s="117"/>
      <c r="N37" s="118"/>
      <c r="O37" s="111"/>
      <c r="P37" s="213"/>
      <c r="Q37" s="213"/>
      <c r="R37" s="213"/>
      <c r="S37" s="213"/>
      <c r="T37" s="213"/>
      <c r="U37" s="213"/>
      <c r="V37" s="213"/>
      <c r="W37" s="213"/>
      <c r="X37" s="113"/>
    </row>
    <row r="38" spans="1:24" s="110" customFormat="1" ht="33" customHeight="1">
      <c r="A38" s="104"/>
      <c r="C38" s="108"/>
      <c r="E38" s="115"/>
      <c r="F38" s="108"/>
      <c r="G38" s="116"/>
      <c r="H38" s="116"/>
      <c r="I38" s="117"/>
      <c r="J38" s="118"/>
      <c r="K38" s="117"/>
      <c r="L38" s="118"/>
      <c r="M38" s="117"/>
      <c r="N38" s="118"/>
      <c r="O38" s="111"/>
      <c r="P38" s="213"/>
      <c r="Q38" s="213"/>
      <c r="R38" s="213"/>
      <c r="S38" s="213"/>
      <c r="T38" s="213"/>
      <c r="U38" s="213"/>
      <c r="V38" s="213"/>
      <c r="W38" s="213"/>
      <c r="X38" s="113"/>
    </row>
    <row r="39" spans="1:24" s="110" customFormat="1" ht="33" customHeight="1">
      <c r="A39" s="104"/>
      <c r="C39" s="108"/>
      <c r="E39" s="115"/>
      <c r="F39" s="108"/>
      <c r="G39" s="116"/>
      <c r="H39" s="116"/>
      <c r="I39" s="117"/>
      <c r="J39" s="118"/>
      <c r="K39" s="117"/>
      <c r="L39" s="118"/>
      <c r="M39" s="117"/>
      <c r="N39" s="118"/>
      <c r="O39" s="111"/>
      <c r="P39" s="213"/>
      <c r="Q39" s="213"/>
      <c r="R39" s="213"/>
      <c r="S39" s="213"/>
      <c r="T39" s="213"/>
      <c r="U39" s="213"/>
      <c r="V39" s="213"/>
      <c r="W39" s="213"/>
      <c r="X39" s="113"/>
    </row>
    <row r="40" spans="1:24" s="110" customFormat="1" ht="33" customHeight="1">
      <c r="A40" s="104"/>
      <c r="C40" s="108"/>
      <c r="E40" s="115"/>
      <c r="F40" s="108"/>
      <c r="G40" s="116"/>
      <c r="H40" s="116"/>
      <c r="I40" s="117"/>
      <c r="J40" s="118"/>
      <c r="K40" s="117"/>
      <c r="L40" s="118"/>
      <c r="M40" s="117"/>
      <c r="N40" s="118"/>
      <c r="O40" s="111"/>
      <c r="P40" s="213"/>
      <c r="Q40" s="213"/>
      <c r="R40" s="213"/>
      <c r="S40" s="213"/>
      <c r="T40" s="213"/>
      <c r="U40" s="213"/>
      <c r="V40" s="213"/>
      <c r="W40" s="213"/>
      <c r="X40" s="113"/>
    </row>
    <row r="41" spans="16:23" ht="33" customHeight="1">
      <c r="P41" s="213"/>
      <c r="Q41" s="213"/>
      <c r="R41" s="213"/>
      <c r="S41" s="213"/>
      <c r="T41" s="213"/>
      <c r="U41" s="213"/>
      <c r="V41" s="213"/>
      <c r="W41" s="213"/>
    </row>
    <row r="42" spans="16:23" ht="33" customHeight="1">
      <c r="P42" s="213"/>
      <c r="Q42" s="213"/>
      <c r="R42" s="213"/>
      <c r="S42" s="213"/>
      <c r="T42" s="213"/>
      <c r="U42" s="213"/>
      <c r="V42" s="213"/>
      <c r="W42" s="213"/>
    </row>
  </sheetData>
  <sheetProtection/>
  <mergeCells count="20">
    <mergeCell ref="G3:G4"/>
    <mergeCell ref="H3:H4"/>
    <mergeCell ref="I3:J3"/>
    <mergeCell ref="K3:L3"/>
    <mergeCell ref="M3:N3"/>
    <mergeCell ref="O3:R3"/>
    <mergeCell ref="S3:T3"/>
    <mergeCell ref="U3:W3"/>
    <mergeCell ref="A2:W2"/>
    <mergeCell ref="B3:B4"/>
    <mergeCell ref="C3:C4"/>
    <mergeCell ref="D3:D4"/>
    <mergeCell ref="E3:E4"/>
    <mergeCell ref="F3:F4"/>
    <mergeCell ref="P30:W35"/>
    <mergeCell ref="P36:W42"/>
    <mergeCell ref="B25:C25"/>
    <mergeCell ref="D25:E25"/>
    <mergeCell ref="D27:G27"/>
    <mergeCell ref="S27:W29"/>
  </mergeCells>
  <printOptions/>
  <pageMargins left="0.75" right="0.75" top="1" bottom="1" header="0.5" footer="0.5"/>
  <pageSetup horizontalDpi="600" verticalDpi="600" orientation="portrait" paperSize="9" r:id="rId2"/>
  <ignoredErrors>
    <ignoredError sqref="W25 V25" unlockedFormula="1"/>
    <ignoredError sqref="O11:W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2009-05-12T05:32:34Z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