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30 Oct-01 Nov (we 44)" sheetId="1" r:id="rId1"/>
    <sheet name="30 Oct-01 Nov (Top 20)" sheetId="2" r:id="rId2"/>
  </sheets>
  <definedNames>
    <definedName name="_xlnm.Print_Area" localSheetId="0">'30 Oct-01 Nov (we 44)'!$A$1:$W$71</definedName>
  </definedNames>
  <calcPr fullCalcOnLoad="1"/>
</workbook>
</file>

<file path=xl/sharedStrings.xml><?xml version="1.0" encoding="utf-8"?>
<sst xmlns="http://schemas.openxmlformats.org/spreadsheetml/2006/main" count="273" uniqueCount="114">
  <si>
    <t>*Sorted according to Weekend Total G.B.O. - Hafta sonu toplam hasılat sütununa göre sıralanmıştır.</t>
  </si>
  <si>
    <t>Company</t>
  </si>
  <si>
    <t>UIP</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</si>
  <si>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</si>
  <si>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</si>
  <si>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</si>
  <si>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</si>
  <si>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</si>
  <si>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</si>
  <si>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</si>
  <si>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</si>
  <si>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</si>
  <si>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</si>
  <si>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</si>
  <si>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</si>
  <si>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</si>
  <si>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</si>
  <si>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</si>
  <si>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</si>
  <si>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</si>
  <si>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</si>
  <si>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</si>
  <si>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</si>
  <si>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</si>
  <si>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</si>
  <si>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</si>
  <si>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FOX</t>
  </si>
  <si>
    <t>WALT DISNEY</t>
  </si>
  <si>
    <t>UNIVERSAL</t>
  </si>
  <si>
    <t>SPRI</t>
  </si>
  <si>
    <t>FILMA</t>
  </si>
  <si>
    <t>BIR FILM</t>
  </si>
  <si>
    <t>ICE AGE 3: DAWN OF THE DINOSAURS</t>
  </si>
  <si>
    <t>COUNTESS, THE</t>
  </si>
  <si>
    <t>MEDYAVIZYON</t>
  </si>
  <si>
    <t>R FILM</t>
  </si>
  <si>
    <t>INGLOURIOUS BASTERDS</t>
  </si>
  <si>
    <t>HIGH LANE</t>
  </si>
  <si>
    <t>LA VERITABLE HISTOIRE DU CHAT BOTTE</t>
  </si>
  <si>
    <t>ALIENS IN THE ATTIC</t>
  </si>
  <si>
    <t>FOCUS FEATURES</t>
  </si>
  <si>
    <t>SİZİ SEVİYORUM</t>
  </si>
  <si>
    <t>MIA YAPIM</t>
  </si>
  <si>
    <t>CARRIERS</t>
  </si>
  <si>
    <t>PONTYPOOL</t>
  </si>
  <si>
    <t>A+ FILMS</t>
  </si>
  <si>
    <t>SURROGATES</t>
  </si>
  <si>
    <t>UGLY TRUTH</t>
  </si>
  <si>
    <t>11'E 10 KALA</t>
  </si>
  <si>
    <t>SINE FILM</t>
  </si>
  <si>
    <t>PASHA</t>
  </si>
  <si>
    <t>CINEFILM</t>
  </si>
  <si>
    <t>MOST PRODUCTION</t>
  </si>
  <si>
    <t>KARANLIKTAKİLER</t>
  </si>
  <si>
    <t>GAMER</t>
  </si>
  <si>
    <t>PINEMA</t>
  </si>
  <si>
    <t>D PRODUCTIONS</t>
  </si>
  <si>
    <t>FUNNY PEOPLE</t>
  </si>
  <si>
    <t>KAMPÜSTE ÇIPLAK AYAKLAR</t>
  </si>
  <si>
    <t>DUKA FILM</t>
  </si>
  <si>
    <t>TIME TRAVELLER'S WIFE</t>
  </si>
  <si>
    <t>(500) DAYS OF SUMMER</t>
  </si>
  <si>
    <t>HOKUSFOKUS</t>
  </si>
  <si>
    <t>MAZİ YARASI</t>
  </si>
  <si>
    <t>NEFES: VATAN SAĞOLSUN</t>
  </si>
  <si>
    <t>FIDA FILM-CREAVIDI</t>
  </si>
  <si>
    <t>UP</t>
  </si>
  <si>
    <t>FIDA FILM</t>
  </si>
  <si>
    <t>DRAG ME TO HELL</t>
  </si>
  <si>
    <t>BIR FILM-TIGLON</t>
  </si>
  <si>
    <t>COCO CHANEL &amp; IGOR STRAVINSKY</t>
  </si>
  <si>
    <t>CHILDREN OF GLORY</t>
  </si>
  <si>
    <t>TIGLON-DADA FILM</t>
  </si>
  <si>
    <t>PERISAN FILM</t>
  </si>
  <si>
    <t>OCEAN WORLD 3D</t>
  </si>
  <si>
    <t>TOTALLY SPIES</t>
  </si>
  <si>
    <t>TMC</t>
  </si>
  <si>
    <t>JENNIFER'S BODY</t>
  </si>
  <si>
    <t>FAME</t>
  </si>
  <si>
    <t>MELEKLER VE KUMARBAZLAR</t>
  </si>
  <si>
    <t>G-FORCE</t>
  </si>
  <si>
    <t>OKURIBITO (DEPARTURES)</t>
  </si>
  <si>
    <t>AVSAR FILM</t>
  </si>
  <si>
    <t>CINEGROUP</t>
  </si>
  <si>
    <t>ACI</t>
  </si>
  <si>
    <t>SOMEONE BEHIND YOU</t>
  </si>
  <si>
    <t>KOLPAÇİNO</t>
  </si>
  <si>
    <t>OZEN</t>
  </si>
  <si>
    <t>IYI SEYIRLER FILM</t>
  </si>
  <si>
    <t>KANAL-I-ZASYON</t>
  </si>
  <si>
    <t>MICHAEL JACKSON'S THIS IS IT</t>
  </si>
  <si>
    <t>KONAK</t>
  </si>
  <si>
    <t>OYKU YAPIM</t>
  </si>
  <si>
    <t>IKI DIL BIR BAVUL</t>
  </si>
  <si>
    <t>CLIVE BARKER'S DREAD</t>
  </si>
  <si>
    <t>OZEN-UMUT SANAT</t>
  </si>
  <si>
    <t>HAYALET FILM</t>
  </si>
  <si>
    <t>FIDA FİLM</t>
  </si>
  <si>
    <t>COLD PREY 2</t>
  </si>
  <si>
    <t>UZAK IHTIMAL</t>
  </si>
  <si>
    <t>OPEN SEASON 2</t>
  </si>
  <si>
    <t>SPHE</t>
  </si>
  <si>
    <t>ŞAN FILM</t>
  </si>
  <si>
    <t>BLOOD, THE LAST VAMPIRE</t>
  </si>
  <si>
    <t>KIPROKO FILM</t>
  </si>
  <si>
    <t>EL YAPIMI FILM</t>
  </si>
  <si>
    <t>RICKY</t>
  </si>
  <si>
    <t>SPOR FILM</t>
  </si>
  <si>
    <t>BLUE ELEPHANT</t>
  </si>
  <si>
    <t>LAST CONTINENT</t>
  </si>
  <si>
    <t>G.I.JOE: THE RISE OF COBRA</t>
  </si>
  <si>
    <t>PARAMOUNT</t>
  </si>
  <si>
    <t>HOTEL FOR DOGS</t>
  </si>
  <si>
    <t>KANIMDAKI BARUT</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</si>
</sst>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8">
    <font>
      <sz val="10"/>
      <name val="Arial"/>
      <family val="0"/>
    </font>
    <font>
      <sz val="8"/>
      <name val="Arial"/>
      <family val="2"/>
    </font>
    <font>
      <u val="single"/>
      <sz val="10"/>
      <color indexed="12"/>
      <name val="Arial"/>
      <family val="0"/>
    </font>
    <font>
      <u val="single"/>
      <sz val="10"/>
      <color indexed="36"/>
      <name val="Arial"/>
      <family val="0"/>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14"/>
      <color indexed="9"/>
      <name val="Impact"/>
      <family val="2"/>
    </font>
    <font>
      <sz val="20"/>
      <color indexed="40"/>
      <name val="GoudyLight"/>
      <family val="0"/>
    </font>
    <font>
      <sz val="10"/>
      <color indexed="40"/>
      <name val="Arial"/>
      <family val="0"/>
    </font>
    <font>
      <sz val="16"/>
      <color indexed="40"/>
      <name val="GoudyLight"/>
      <family val="0"/>
    </font>
    <font>
      <b/>
      <sz val="11"/>
      <color indexed="9"/>
      <name val="Century Gothic"/>
      <family val="2"/>
    </font>
    <font>
      <sz val="9"/>
      <color indexed="9"/>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35"/>
      <color indexed="8"/>
      <name val="Impact"/>
      <family val="0"/>
    </font>
    <font>
      <sz val="35"/>
      <color indexed="8"/>
      <name val="Arial"/>
      <family val="0"/>
    </font>
    <font>
      <sz val="12"/>
      <color indexed="8"/>
      <name val="Impact"/>
      <family val="0"/>
    </font>
    <font>
      <sz val="11"/>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hair"/>
      <right>
        <color indexed="63"/>
      </right>
      <top style="hair"/>
      <bottom style="medium"/>
    </border>
    <border>
      <left style="medium"/>
      <right style="hair"/>
      <top style="hair"/>
      <bottom style="hair"/>
    </border>
    <border>
      <left style="hair"/>
      <right style="medium"/>
      <top style="hair"/>
      <bottom style="hair"/>
    </border>
    <border>
      <left style="hair"/>
      <right style="hair"/>
      <top style="hair"/>
      <bottom style="medium"/>
    </border>
    <border>
      <left>
        <color indexed="63"/>
      </left>
      <right style="hair"/>
      <top style="hair"/>
      <bottom style="hair"/>
    </border>
    <border>
      <left style="medium"/>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color indexed="63"/>
      </top>
      <bottom style="hair"/>
    </border>
    <border>
      <left style="hair"/>
      <right style="medium"/>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171" fontId="0" fillId="0" borderId="0" applyFont="0" applyFill="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34">
    <xf numFmtId="0" fontId="0" fillId="0" borderId="0" xfId="0" applyAlignment="1">
      <alignment/>
    </xf>
    <xf numFmtId="0" fontId="22" fillId="33" borderId="10" xfId="0" applyFont="1" applyFill="1" applyBorder="1" applyAlignment="1" applyProtection="1">
      <alignment horizontal="center" vertical="center"/>
      <protection/>
    </xf>
    <xf numFmtId="0" fontId="20" fillId="0" borderId="11" xfId="0" applyFont="1" applyFill="1" applyBorder="1" applyAlignment="1" applyProtection="1">
      <alignment horizontal="right" vertical="center"/>
      <protection/>
    </xf>
    <xf numFmtId="3" fontId="23" fillId="33" borderId="12" xfId="0" applyNumberFormat="1" applyFont="1" applyFill="1" applyBorder="1" applyAlignment="1" applyProtection="1">
      <alignment horizontal="center" vertical="center"/>
      <protection/>
    </xf>
    <xf numFmtId="0" fontId="23" fillId="33" borderId="12" xfId="0" applyFont="1" applyFill="1" applyBorder="1" applyAlignment="1" applyProtection="1">
      <alignment horizontal="center" vertical="center"/>
      <protection/>
    </xf>
    <xf numFmtId="193" fontId="23" fillId="33" borderId="12" xfId="0" applyNumberFormat="1" applyFont="1" applyFill="1" applyBorder="1" applyAlignment="1" applyProtection="1">
      <alignment horizontal="center" vertical="center"/>
      <protection/>
    </xf>
    <xf numFmtId="192" fontId="23" fillId="33" borderId="12" xfId="60" applyNumberFormat="1" applyFont="1" applyFill="1" applyBorder="1" applyAlignment="1" applyProtection="1">
      <alignment horizontal="center" vertical="center"/>
      <protection/>
    </xf>
    <xf numFmtId="1" fontId="20" fillId="0" borderId="10" xfId="0" applyNumberFormat="1" applyFont="1" applyFill="1" applyBorder="1" applyAlignment="1" applyProtection="1">
      <alignment horizontal="right" vertical="center"/>
      <protection/>
    </xf>
    <xf numFmtId="171" fontId="5" fillId="0" borderId="10" xfId="43" applyFont="1" applyFill="1" applyBorder="1" applyAlignment="1" applyProtection="1">
      <alignment horizontal="left" vertical="center"/>
      <protection/>
    </xf>
    <xf numFmtId="190" fontId="5"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191" fontId="19" fillId="0" borderId="10" xfId="0" applyNumberFormat="1" applyFont="1" applyFill="1" applyBorder="1" applyAlignment="1" applyProtection="1">
      <alignment horizontal="right" vertical="center"/>
      <protection/>
    </xf>
    <xf numFmtId="191" fontId="5" fillId="0" borderId="10" xfId="0" applyNumberFormat="1" applyFont="1" applyFill="1" applyBorder="1" applyAlignment="1" applyProtection="1">
      <alignment horizontal="right" vertical="center"/>
      <protection/>
    </xf>
    <xf numFmtId="191" fontId="18" fillId="0" borderId="10"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locked="0"/>
    </xf>
    <xf numFmtId="0" fontId="22" fillId="0" borderId="10" xfId="0" applyFont="1" applyFill="1" applyBorder="1" applyAlignment="1" applyProtection="1">
      <alignment horizontal="center" vertical="center"/>
      <protection/>
    </xf>
    <xf numFmtId="0" fontId="21" fillId="0" borderId="10" xfId="0" applyFont="1" applyFill="1" applyBorder="1" applyAlignment="1" applyProtection="1">
      <alignment horizontal="right" vertical="center"/>
      <protection/>
    </xf>
    <xf numFmtId="0" fontId="15" fillId="0" borderId="10" xfId="0" applyFont="1" applyFill="1" applyBorder="1" applyAlignment="1" applyProtection="1">
      <alignment horizontal="left" vertical="center"/>
      <protection/>
    </xf>
    <xf numFmtId="190" fontId="15" fillId="0" borderId="10" xfId="0" applyNumberFormat="1"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10" xfId="0"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193" fontId="13" fillId="0" borderId="10" xfId="0" applyNumberFormat="1" applyFont="1" applyFill="1" applyBorder="1" applyAlignment="1" applyProtection="1">
      <alignment vertical="center"/>
      <protection/>
    </xf>
    <xf numFmtId="191" fontId="13" fillId="0" borderId="10" xfId="0" applyNumberFormat="1" applyFont="1" applyFill="1" applyBorder="1" applyAlignment="1" applyProtection="1">
      <alignment horizontal="right" vertical="center"/>
      <protection/>
    </xf>
    <xf numFmtId="192" fontId="13" fillId="0" borderId="10" xfId="60" applyNumberFormat="1"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20" fillId="0" borderId="10" xfId="0"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190"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193" fontId="8" fillId="0" borderId="10" xfId="0" applyNumberFormat="1"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191" fontId="8" fillId="0" borderId="10" xfId="0" applyNumberFormat="1" applyFont="1" applyFill="1" applyBorder="1" applyAlignment="1" applyProtection="1">
      <alignment horizontal="right" vertical="center"/>
      <protection locked="0"/>
    </xf>
    <xf numFmtId="0" fontId="2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0" fillId="0" borderId="13" xfId="0" applyFont="1" applyFill="1" applyBorder="1" applyAlignment="1" applyProtection="1">
      <alignment horizontal="right" vertical="center"/>
      <protection/>
    </xf>
    <xf numFmtId="193" fontId="17" fillId="0" borderId="14"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192" fontId="5" fillId="0" borderId="10" xfId="0" applyNumberFormat="1" applyFont="1" applyFill="1" applyBorder="1" applyAlignment="1" applyProtection="1">
      <alignment vertical="center"/>
      <protection locked="0"/>
    </xf>
    <xf numFmtId="192" fontId="17" fillId="0" borderId="14" xfId="0" applyNumberFormat="1" applyFont="1" applyFill="1" applyBorder="1" applyAlignment="1" applyProtection="1">
      <alignment horizontal="center" vertical="center" wrapText="1"/>
      <protection/>
    </xf>
    <xf numFmtId="192" fontId="8" fillId="0" borderId="10" xfId="0" applyNumberFormat="1" applyFont="1" applyFill="1" applyBorder="1" applyAlignment="1" applyProtection="1">
      <alignment vertical="center"/>
      <protection locked="0"/>
    </xf>
    <xf numFmtId="0" fontId="20" fillId="0" borderId="16" xfId="0"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xf>
    <xf numFmtId="171" fontId="5" fillId="0" borderId="0" xfId="43" applyFont="1" applyFill="1" applyBorder="1" applyAlignment="1" applyProtection="1">
      <alignment vertical="center"/>
      <protection/>
    </xf>
    <xf numFmtId="190"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191" fontId="19" fillId="0" borderId="0" xfId="0" applyNumberFormat="1" applyFont="1" applyFill="1" applyBorder="1" applyAlignment="1" applyProtection="1">
      <alignment horizontal="right" vertical="center"/>
      <protection/>
    </xf>
    <xf numFmtId="188" fontId="10" fillId="0" borderId="0" xfId="0" applyNumberFormat="1" applyFont="1" applyFill="1" applyBorder="1" applyAlignment="1" applyProtection="1">
      <alignment horizontal="right" vertical="center"/>
      <protection/>
    </xf>
    <xf numFmtId="188"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vertical="center"/>
      <protection/>
    </xf>
    <xf numFmtId="191" fontId="18"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0" fillId="0" borderId="17"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191" fontId="17" fillId="0" borderId="19" xfId="0" applyNumberFormat="1" applyFont="1" applyBorder="1" applyAlignment="1" applyProtection="1">
      <alignment horizontal="center" wrapText="1"/>
      <protection/>
    </xf>
    <xf numFmtId="188" fontId="17" fillId="0" borderId="19" xfId="0" applyNumberFormat="1" applyFont="1" applyBorder="1" applyAlignment="1" applyProtection="1">
      <alignment horizontal="center" wrapText="1"/>
      <protection/>
    </xf>
    <xf numFmtId="191" fontId="17" fillId="0" borderId="19" xfId="0" applyNumberFormat="1" applyFont="1" applyFill="1" applyBorder="1" applyAlignment="1" applyProtection="1">
      <alignment horizontal="center" wrapText="1"/>
      <protection/>
    </xf>
    <xf numFmtId="188" fontId="17" fillId="0" borderId="19" xfId="0" applyNumberFormat="1" applyFont="1" applyFill="1" applyBorder="1" applyAlignment="1" applyProtection="1">
      <alignment horizontal="center" wrapText="1"/>
      <protection/>
    </xf>
    <xf numFmtId="193" fontId="17" fillId="0" borderId="19" xfId="0" applyNumberFormat="1" applyFont="1" applyFill="1" applyBorder="1" applyAlignment="1" applyProtection="1">
      <alignment horizontal="center" wrapText="1"/>
      <protection/>
    </xf>
    <xf numFmtId="0" fontId="17" fillId="0" borderId="19" xfId="0" applyFont="1" applyBorder="1" applyAlignment="1" applyProtection="1">
      <alignment horizontal="center" wrapText="1"/>
      <protection/>
    </xf>
    <xf numFmtId="193" fontId="17" fillId="0" borderId="20" xfId="0" applyNumberFormat="1" applyFont="1" applyFill="1" applyBorder="1" applyAlignment="1" applyProtection="1">
      <alignment horizontal="center" wrapText="1"/>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20" fillId="0" borderId="21" xfId="0" applyFont="1" applyFill="1" applyBorder="1" applyAlignment="1" applyProtection="1">
      <alignment horizontal="right"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85" fontId="22" fillId="33" borderId="12" xfId="0" applyNumberFormat="1" applyFont="1" applyFill="1" applyBorder="1" applyAlignment="1" applyProtection="1">
      <alignment horizontal="center" vertical="center"/>
      <protection/>
    </xf>
    <xf numFmtId="188" fontId="22" fillId="33" borderId="12" xfId="0" applyNumberFormat="1"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60" applyNumberFormat="1"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1" fillId="0" borderId="0" xfId="0" applyFont="1" applyFill="1" applyBorder="1" applyAlignment="1" applyProtection="1">
      <alignment horizontal="right" vertical="center"/>
      <protection/>
    </xf>
    <xf numFmtId="0" fontId="15" fillId="0" borderId="0" xfId="0" applyFont="1" applyFill="1" applyBorder="1" applyAlignment="1" applyProtection="1">
      <alignment vertical="center"/>
      <protection/>
    </xf>
    <xf numFmtId="3" fontId="13"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20" fillId="0" borderId="0" xfId="0" applyFont="1" applyBorder="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8" fillId="0" borderId="0" xfId="0" applyFont="1" applyBorder="1" applyAlignment="1" applyProtection="1">
      <alignment horizontal="center" vertical="center"/>
      <protection locked="0"/>
    </xf>
    <xf numFmtId="185" fontId="8"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185" fontId="11" fillId="0" borderId="0" xfId="0" applyNumberFormat="1" applyFont="1" applyFill="1" applyBorder="1" applyAlignment="1" applyProtection="1">
      <alignment vertical="center"/>
      <protection locked="0"/>
    </xf>
    <xf numFmtId="193" fontId="8"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12" fillId="0" borderId="0" xfId="0" applyFont="1" applyFill="1" applyBorder="1" applyAlignment="1">
      <alignment horizontal="center" vertical="center"/>
    </xf>
    <xf numFmtId="0" fontId="8" fillId="0" borderId="0"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185"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185" fontId="11" fillId="0" borderId="0" xfId="0" applyNumberFormat="1" applyFont="1" applyFill="1" applyAlignment="1" applyProtection="1">
      <alignment vertical="center"/>
      <protection locked="0"/>
    </xf>
    <xf numFmtId="0" fontId="6" fillId="0" borderId="0" xfId="0" applyFont="1" applyAlignment="1" applyProtection="1">
      <alignment vertical="center"/>
      <protection locked="0"/>
    </xf>
    <xf numFmtId="193" fontId="8" fillId="0" borderId="0" xfId="0" applyNumberFormat="1" applyFont="1" applyAlignment="1" applyProtection="1">
      <alignment vertical="center"/>
      <protection locked="0"/>
    </xf>
    <xf numFmtId="185" fontId="8" fillId="0" borderId="0" xfId="0" applyNumberFormat="1" applyFont="1" applyAlignment="1" applyProtection="1">
      <alignment horizontal="right" vertical="center"/>
      <protection locked="0"/>
    </xf>
    <xf numFmtId="188" fontId="8" fillId="0" borderId="0" xfId="0" applyNumberFormat="1" applyFont="1" applyAlignment="1" applyProtection="1">
      <alignment vertical="center"/>
      <protection locked="0"/>
    </xf>
    <xf numFmtId="191" fontId="23" fillId="33" borderId="12" xfId="0" applyNumberFormat="1" applyFont="1" applyFill="1" applyBorder="1" applyAlignment="1" applyProtection="1">
      <alignment horizontal="right" vertical="center"/>
      <protection/>
    </xf>
    <xf numFmtId="191" fontId="22" fillId="33" borderId="12" xfId="0" applyNumberFormat="1" applyFont="1" applyFill="1" applyBorder="1" applyAlignment="1" applyProtection="1">
      <alignment horizontal="right" vertical="center"/>
      <protection/>
    </xf>
    <xf numFmtId="191" fontId="11" fillId="0" borderId="10" xfId="0" applyNumberFormat="1" applyFont="1" applyFill="1" applyBorder="1" applyAlignment="1" applyProtection="1">
      <alignment horizontal="right" vertical="center"/>
      <protection locked="0"/>
    </xf>
    <xf numFmtId="191" fontId="5" fillId="0" borderId="10" xfId="0" applyNumberFormat="1" applyFont="1" applyFill="1" applyBorder="1" applyAlignment="1" applyProtection="1">
      <alignment horizontal="right" vertical="center"/>
      <protection locked="0"/>
    </xf>
    <xf numFmtId="196" fontId="10" fillId="0" borderId="10" xfId="0" applyNumberFormat="1" applyFont="1" applyFill="1" applyBorder="1" applyAlignment="1" applyProtection="1">
      <alignment horizontal="right" vertical="center"/>
      <protection/>
    </xf>
    <xf numFmtId="196" fontId="23" fillId="33" borderId="12" xfId="0" applyNumberFormat="1" applyFont="1" applyFill="1" applyBorder="1" applyAlignment="1" applyProtection="1">
      <alignment horizontal="right" vertical="center"/>
      <protection/>
    </xf>
    <xf numFmtId="196" fontId="13" fillId="0" borderId="10" xfId="0" applyNumberFormat="1" applyFont="1" applyFill="1" applyBorder="1" applyAlignment="1" applyProtection="1">
      <alignment horizontal="right" vertical="center"/>
      <protection/>
    </xf>
    <xf numFmtId="196" fontId="8"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xf>
    <xf numFmtId="196" fontId="18" fillId="0" borderId="10"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22" fillId="33" borderId="12" xfId="0" applyNumberFormat="1" applyFont="1" applyFill="1" applyBorder="1" applyAlignment="1" applyProtection="1">
      <alignment horizontal="right" vertical="center"/>
      <protection/>
    </xf>
    <xf numFmtId="196" fontId="11"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locked="0"/>
    </xf>
    <xf numFmtId="191" fontId="17" fillId="0" borderId="14" xfId="0" applyNumberFormat="1" applyFont="1" applyFill="1" applyBorder="1" applyAlignment="1" applyProtection="1">
      <alignment horizontal="center" vertical="center" wrapText="1"/>
      <protection/>
    </xf>
    <xf numFmtId="196" fontId="17" fillId="0" borderId="14" xfId="0" applyNumberFormat="1" applyFont="1" applyFill="1" applyBorder="1" applyAlignment="1" applyProtection="1">
      <alignment horizontal="center" vertical="center" wrapText="1"/>
      <protection/>
    </xf>
    <xf numFmtId="0" fontId="20" fillId="0" borderId="22" xfId="0" applyFont="1" applyFill="1" applyBorder="1" applyAlignment="1" applyProtection="1">
      <alignment horizontal="right" vertical="center"/>
      <protection/>
    </xf>
    <xf numFmtId="192" fontId="24" fillId="0" borderId="10" xfId="60" applyNumberFormat="1" applyFont="1" applyFill="1" applyBorder="1" applyAlignment="1" applyProtection="1">
      <alignment horizontal="right" vertical="center"/>
      <protection/>
    </xf>
    <xf numFmtId="0" fontId="24" fillId="0" borderId="10" xfId="0" applyNumberFormat="1" applyFont="1" applyFill="1" applyBorder="1" applyAlignment="1" applyProtection="1">
      <alignment vertical="center"/>
      <protection locked="0"/>
    </xf>
    <xf numFmtId="0" fontId="24" fillId="0" borderId="10" xfId="0" applyNumberFormat="1" applyFont="1" applyFill="1" applyBorder="1" applyAlignment="1" applyProtection="1">
      <alignment horizontal="center" vertical="center"/>
      <protection locked="0"/>
    </xf>
    <xf numFmtId="4" fontId="24" fillId="0" borderId="10" xfId="43" applyNumberFormat="1" applyFont="1" applyFill="1" applyBorder="1" applyAlignment="1" applyProtection="1">
      <alignment horizontal="right" vertical="center"/>
      <protection locked="0"/>
    </xf>
    <xf numFmtId="3" fontId="24" fillId="0" borderId="10" xfId="43" applyNumberFormat="1" applyFont="1" applyFill="1" applyBorder="1" applyAlignment="1" applyProtection="1">
      <alignment horizontal="right" vertical="center"/>
      <protection locked="0"/>
    </xf>
    <xf numFmtId="3" fontId="24" fillId="0" borderId="10" xfId="60" applyNumberFormat="1" applyFont="1" applyFill="1" applyBorder="1" applyAlignment="1" applyProtection="1">
      <alignment horizontal="right" vertical="center"/>
      <protection/>
    </xf>
    <xf numFmtId="2" fontId="24" fillId="0" borderId="10" xfId="60" applyNumberFormat="1" applyFont="1" applyFill="1" applyBorder="1" applyAlignment="1" applyProtection="1">
      <alignment horizontal="right" vertical="center"/>
      <protection/>
    </xf>
    <xf numFmtId="4" fontId="24" fillId="0" borderId="10" xfId="43" applyNumberFormat="1" applyFont="1" applyFill="1" applyBorder="1" applyAlignment="1" applyProtection="1">
      <alignment horizontal="right" vertical="center"/>
      <protection/>
    </xf>
    <xf numFmtId="0" fontId="24" fillId="0" borderId="23" xfId="0" applyNumberFormat="1" applyFont="1" applyFill="1" applyBorder="1" applyAlignment="1" applyProtection="1">
      <alignment horizontal="left" vertical="center"/>
      <protection locked="0"/>
    </xf>
    <xf numFmtId="2" fontId="24" fillId="0" borderId="24" xfId="60" applyNumberFormat="1" applyFont="1" applyFill="1" applyBorder="1" applyAlignment="1" applyProtection="1">
      <alignment horizontal="right" vertical="center"/>
      <protection/>
    </xf>
    <xf numFmtId="192" fontId="24" fillId="0" borderId="12" xfId="60" applyNumberFormat="1" applyFont="1" applyFill="1" applyBorder="1" applyAlignment="1" applyProtection="1">
      <alignment horizontal="right" vertical="center"/>
      <protection/>
    </xf>
    <xf numFmtId="192" fontId="24" fillId="0" borderId="25" xfId="60" applyNumberFormat="1" applyFont="1" applyFill="1" applyBorder="1" applyAlignment="1" applyProtection="1">
      <alignment horizontal="right" vertical="center"/>
      <protection/>
    </xf>
    <xf numFmtId="0" fontId="25"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29" fillId="0" borderId="26" xfId="0" applyFont="1" applyFill="1" applyBorder="1" applyAlignment="1" applyProtection="1">
      <alignment horizontal="center" vertical="center"/>
      <protection/>
    </xf>
    <xf numFmtId="0" fontId="23" fillId="0" borderId="26" xfId="0" applyNumberFormat="1" applyFont="1" applyFill="1" applyBorder="1" applyAlignment="1" applyProtection="1">
      <alignment horizontal="left" vertical="center"/>
      <protection locked="0"/>
    </xf>
    <xf numFmtId="0" fontId="30" fillId="0" borderId="10" xfId="0" applyFont="1" applyFill="1" applyBorder="1" applyAlignment="1" applyProtection="1">
      <alignment vertical="center"/>
      <protection locked="0"/>
    </xf>
    <xf numFmtId="0" fontId="24" fillId="0" borderId="27" xfId="0" applyNumberFormat="1" applyFont="1" applyFill="1" applyBorder="1" applyAlignment="1" applyProtection="1">
      <alignment horizontal="left" vertical="center"/>
      <protection locked="0"/>
    </xf>
    <xf numFmtId="0" fontId="24" fillId="0" borderId="25" xfId="0" applyNumberFormat="1" applyFont="1" applyFill="1" applyBorder="1" applyAlignment="1" applyProtection="1">
      <alignment vertical="center"/>
      <protection locked="0"/>
    </xf>
    <xf numFmtId="0" fontId="24" fillId="0" borderId="25" xfId="0" applyNumberFormat="1" applyFont="1" applyFill="1" applyBorder="1" applyAlignment="1" applyProtection="1">
      <alignment horizontal="center" vertical="center"/>
      <protection locked="0"/>
    </xf>
    <xf numFmtId="4" fontId="24" fillId="0" borderId="25" xfId="43" applyNumberFormat="1" applyFont="1" applyFill="1" applyBorder="1" applyAlignment="1" applyProtection="1">
      <alignment horizontal="right" vertical="center"/>
      <protection locked="0"/>
    </xf>
    <xf numFmtId="3" fontId="24" fillId="0" borderId="25" xfId="43" applyNumberFormat="1" applyFont="1" applyFill="1" applyBorder="1" applyAlignment="1" applyProtection="1">
      <alignment horizontal="right" vertical="center"/>
      <protection locked="0"/>
    </xf>
    <xf numFmtId="2" fontId="24" fillId="0" borderId="28" xfId="60" applyNumberFormat="1" applyFont="1" applyFill="1" applyBorder="1" applyAlignment="1" applyProtection="1">
      <alignment horizontal="right" vertical="center"/>
      <protection/>
    </xf>
    <xf numFmtId="0" fontId="24" fillId="0" borderId="29" xfId="0" applyNumberFormat="1" applyFont="1" applyFill="1" applyBorder="1" applyAlignment="1" applyProtection="1">
      <alignment horizontal="left" vertical="center"/>
      <protection locked="0"/>
    </xf>
    <xf numFmtId="0" fontId="24" fillId="0" borderId="30" xfId="0" applyNumberFormat="1" applyFont="1" applyFill="1" applyBorder="1" applyAlignment="1" applyProtection="1">
      <alignment vertical="center"/>
      <protection locked="0"/>
    </xf>
    <xf numFmtId="0" fontId="24" fillId="0" borderId="30" xfId="0" applyNumberFormat="1" applyFont="1" applyFill="1" applyBorder="1" applyAlignment="1" applyProtection="1">
      <alignment horizontal="center" vertical="center"/>
      <protection locked="0"/>
    </xf>
    <xf numFmtId="4" fontId="24" fillId="0" borderId="30" xfId="43" applyNumberFormat="1" applyFont="1" applyFill="1" applyBorder="1" applyAlignment="1" applyProtection="1">
      <alignment horizontal="right" vertical="center"/>
      <protection locked="0"/>
    </xf>
    <xf numFmtId="3" fontId="24" fillId="0" borderId="30" xfId="43" applyNumberFormat="1" applyFont="1" applyFill="1" applyBorder="1" applyAlignment="1" applyProtection="1">
      <alignment horizontal="right" vertical="center"/>
      <protection locked="0"/>
    </xf>
    <xf numFmtId="3" fontId="24" fillId="0" borderId="30" xfId="60" applyNumberFormat="1" applyFont="1" applyFill="1" applyBorder="1" applyAlignment="1" applyProtection="1">
      <alignment horizontal="right" vertical="center"/>
      <protection/>
    </xf>
    <xf numFmtId="2" fontId="24" fillId="0" borderId="30" xfId="60" applyNumberFormat="1" applyFont="1" applyFill="1" applyBorder="1" applyAlignment="1" applyProtection="1">
      <alignment horizontal="right" vertical="center"/>
      <protection/>
    </xf>
    <xf numFmtId="192" fontId="24" fillId="0" borderId="30" xfId="60" applyNumberFormat="1" applyFont="1" applyFill="1" applyBorder="1" applyAlignment="1" applyProtection="1">
      <alignment horizontal="right" vertical="center"/>
      <protection/>
    </xf>
    <xf numFmtId="4" fontId="24" fillId="0" borderId="30" xfId="43" applyNumberFormat="1" applyFont="1" applyFill="1" applyBorder="1" applyAlignment="1" applyProtection="1">
      <alignment horizontal="right" vertical="center"/>
      <protection/>
    </xf>
    <xf numFmtId="2" fontId="24" fillId="0" borderId="31" xfId="60" applyNumberFormat="1" applyFont="1" applyFill="1" applyBorder="1" applyAlignment="1" applyProtection="1">
      <alignment horizontal="right" vertical="center"/>
      <protection/>
    </xf>
    <xf numFmtId="0" fontId="24" fillId="0" borderId="32" xfId="0" applyNumberFormat="1" applyFont="1" applyFill="1" applyBorder="1" applyAlignment="1" applyProtection="1">
      <alignment horizontal="left" vertical="center"/>
      <protection locked="0"/>
    </xf>
    <xf numFmtId="190" fontId="24" fillId="0" borderId="10" xfId="0" applyNumberFormat="1" applyFont="1" applyFill="1" applyBorder="1" applyAlignment="1" applyProtection="1">
      <alignment horizontal="center" vertical="center"/>
      <protection locked="0"/>
    </xf>
    <xf numFmtId="3" fontId="24" fillId="0" borderId="10" xfId="43" applyNumberFormat="1" applyFont="1" applyFill="1" applyBorder="1" applyAlignment="1" applyProtection="1">
      <alignment horizontal="right" vertical="center"/>
      <protection/>
    </xf>
    <xf numFmtId="190" fontId="24" fillId="0" borderId="30" xfId="0" applyNumberFormat="1" applyFont="1" applyFill="1" applyBorder="1" applyAlignment="1" applyProtection="1">
      <alignment horizontal="center" vertical="center"/>
      <protection locked="0"/>
    </xf>
    <xf numFmtId="3" fontId="24" fillId="0" borderId="30" xfId="43" applyNumberFormat="1" applyFont="1" applyFill="1" applyBorder="1" applyAlignment="1" applyProtection="1">
      <alignment horizontal="right" vertical="center"/>
      <protection/>
    </xf>
    <xf numFmtId="190" fontId="24" fillId="0" borderId="25" xfId="0" applyNumberFormat="1" applyFont="1" applyFill="1" applyBorder="1" applyAlignment="1" applyProtection="1">
      <alignment horizontal="center" vertical="center"/>
      <protection locked="0"/>
    </xf>
    <xf numFmtId="4" fontId="24" fillId="0" borderId="25" xfId="43" applyNumberFormat="1" applyFont="1" applyFill="1" applyBorder="1" applyAlignment="1" applyProtection="1">
      <alignment horizontal="right" vertical="center"/>
      <protection/>
    </xf>
    <xf numFmtId="3" fontId="24" fillId="0" borderId="25" xfId="43" applyNumberFormat="1" applyFont="1" applyFill="1" applyBorder="1" applyAlignment="1" applyProtection="1">
      <alignment horizontal="right" vertical="center"/>
      <protection/>
    </xf>
    <xf numFmtId="3" fontId="24" fillId="0" borderId="25" xfId="60" applyNumberFormat="1" applyFont="1" applyFill="1" applyBorder="1" applyAlignment="1" applyProtection="1">
      <alignment horizontal="right" vertical="center"/>
      <protection/>
    </xf>
    <xf numFmtId="2" fontId="24" fillId="0" borderId="25" xfId="60" applyNumberFormat="1" applyFont="1" applyFill="1" applyBorder="1" applyAlignment="1" applyProtection="1">
      <alignment horizontal="right" vertical="center"/>
      <protection/>
    </xf>
    <xf numFmtId="190" fontId="24" fillId="0" borderId="12" xfId="0" applyNumberFormat="1" applyFont="1" applyFill="1" applyBorder="1" applyAlignment="1" applyProtection="1">
      <alignment horizontal="center" vertical="center"/>
      <protection locked="0"/>
    </xf>
    <xf numFmtId="0" fontId="24" fillId="0" borderId="12" xfId="0" applyNumberFormat="1" applyFont="1" applyFill="1" applyBorder="1" applyAlignment="1" applyProtection="1">
      <alignment vertical="center"/>
      <protection locked="0"/>
    </xf>
    <xf numFmtId="0" fontId="24" fillId="0" borderId="12" xfId="0" applyNumberFormat="1" applyFont="1" applyFill="1" applyBorder="1" applyAlignment="1" applyProtection="1">
      <alignment horizontal="center" vertical="center"/>
      <protection locked="0"/>
    </xf>
    <xf numFmtId="4" fontId="24" fillId="0" borderId="12" xfId="43" applyNumberFormat="1" applyFont="1" applyFill="1" applyBorder="1" applyAlignment="1" applyProtection="1">
      <alignment horizontal="right" vertical="center"/>
      <protection locked="0"/>
    </xf>
    <xf numFmtId="3" fontId="24" fillId="0" borderId="12" xfId="43" applyNumberFormat="1" applyFont="1" applyFill="1" applyBorder="1" applyAlignment="1" applyProtection="1">
      <alignment horizontal="right" vertical="center"/>
      <protection locked="0"/>
    </xf>
    <xf numFmtId="4" fontId="24" fillId="0" borderId="12" xfId="43" applyNumberFormat="1" applyFont="1" applyFill="1" applyBorder="1" applyAlignment="1" applyProtection="1">
      <alignment horizontal="right" vertical="center"/>
      <protection/>
    </xf>
    <xf numFmtId="3" fontId="24" fillId="0" borderId="12" xfId="43" applyNumberFormat="1" applyFont="1" applyFill="1" applyBorder="1" applyAlignment="1" applyProtection="1">
      <alignment horizontal="right" vertical="center"/>
      <protection/>
    </xf>
    <xf numFmtId="3" fontId="24" fillId="0" borderId="12" xfId="60" applyNumberFormat="1" applyFont="1" applyFill="1" applyBorder="1" applyAlignment="1" applyProtection="1">
      <alignment horizontal="right" vertical="center"/>
      <protection/>
    </xf>
    <xf numFmtId="2" fontId="24" fillId="0" borderId="12" xfId="60" applyNumberFormat="1" applyFont="1" applyFill="1" applyBorder="1" applyAlignment="1" applyProtection="1">
      <alignment horizontal="right" vertical="center"/>
      <protection/>
    </xf>
    <xf numFmtId="2" fontId="24" fillId="0" borderId="33" xfId="60" applyNumberFormat="1" applyFont="1" applyFill="1" applyBorder="1" applyAlignment="1" applyProtection="1">
      <alignment horizontal="right" vertical="center"/>
      <protection/>
    </xf>
    <xf numFmtId="0" fontId="12" fillId="0" borderId="10" xfId="0" applyFont="1" applyFill="1" applyBorder="1" applyAlignment="1" applyProtection="1">
      <alignment horizontal="left" vertical="center"/>
      <protection locked="0"/>
    </xf>
    <xf numFmtId="0" fontId="12" fillId="0" borderId="10" xfId="0" applyFont="1" applyFill="1" applyBorder="1" applyAlignment="1">
      <alignment horizontal="left" vertical="center"/>
    </xf>
    <xf numFmtId="0" fontId="23" fillId="33" borderId="21" xfId="0" applyFont="1" applyFill="1" applyBorder="1" applyAlignment="1">
      <alignment horizontal="center" vertical="center"/>
    </xf>
    <xf numFmtId="0" fontId="23" fillId="33" borderId="34" xfId="0" applyFont="1" applyFill="1" applyBorder="1" applyAlignment="1">
      <alignment horizontal="center" vertical="center"/>
    </xf>
    <xf numFmtId="0" fontId="23" fillId="33" borderId="35" xfId="0" applyFont="1" applyFill="1" applyBorder="1" applyAlignment="1">
      <alignment horizontal="center" vertical="center"/>
    </xf>
    <xf numFmtId="0" fontId="16"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6" fillId="0" borderId="10" xfId="0" applyFont="1" applyFill="1" applyBorder="1" applyAlignment="1">
      <alignment horizontal="right" vertical="center" wrapText="1"/>
    </xf>
    <xf numFmtId="193" fontId="9" fillId="0" borderId="10" xfId="0" applyNumberFormat="1" applyFont="1" applyFill="1" applyBorder="1" applyAlignment="1" applyProtection="1">
      <alignment horizontal="right" vertical="center" wrapText="1"/>
      <protection locked="0"/>
    </xf>
    <xf numFmtId="0" fontId="26" fillId="33" borderId="10" xfId="0" applyFont="1" applyFill="1" applyBorder="1" applyAlignment="1" applyProtection="1">
      <alignment horizontal="center" vertical="center"/>
      <protection/>
    </xf>
    <xf numFmtId="0" fontId="27" fillId="33" borderId="14" xfId="0" applyFont="1" applyFill="1" applyBorder="1" applyAlignment="1">
      <alignment/>
    </xf>
    <xf numFmtId="185" fontId="17" fillId="0" borderId="30" xfId="0" applyNumberFormat="1" applyFont="1" applyFill="1" applyBorder="1" applyAlignment="1" applyProtection="1">
      <alignment horizontal="center" vertical="center" wrapText="1"/>
      <protection/>
    </xf>
    <xf numFmtId="0" fontId="17" fillId="0" borderId="30"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193" fontId="17" fillId="0" borderId="30" xfId="0" applyNumberFormat="1" applyFont="1" applyFill="1" applyBorder="1" applyAlignment="1" applyProtection="1">
      <alignment horizontal="center" vertical="center" wrapText="1"/>
      <protection/>
    </xf>
    <xf numFmtId="193" fontId="17" fillId="0" borderId="31" xfId="0" applyNumberFormat="1" applyFont="1" applyFill="1" applyBorder="1" applyAlignment="1" applyProtection="1">
      <alignment horizontal="center" vertical="center" wrapText="1"/>
      <protection/>
    </xf>
    <xf numFmtId="171" fontId="17" fillId="0" borderId="29" xfId="43" applyFont="1" applyFill="1" applyBorder="1" applyAlignment="1" applyProtection="1">
      <alignment horizontal="center" vertical="center"/>
      <protection/>
    </xf>
    <xf numFmtId="171" fontId="17" fillId="0" borderId="36" xfId="43" applyFont="1" applyFill="1" applyBorder="1" applyAlignment="1" applyProtection="1">
      <alignment horizontal="center" vertical="center"/>
      <protection/>
    </xf>
    <xf numFmtId="190" fontId="17" fillId="0" borderId="30" xfId="0" applyNumberFormat="1" applyFont="1" applyFill="1" applyBorder="1" applyAlignment="1" applyProtection="1">
      <alignment horizontal="center" vertical="center" wrapText="1"/>
      <protection/>
    </xf>
    <xf numFmtId="190" fontId="17" fillId="0" borderId="14" xfId="0" applyNumberFormat="1"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protection/>
    </xf>
    <xf numFmtId="0" fontId="28" fillId="33" borderId="0" xfId="0" applyFont="1" applyFill="1" applyBorder="1" applyAlignment="1" applyProtection="1">
      <alignment horizontal="center" vertical="center"/>
      <protection/>
    </xf>
    <xf numFmtId="0" fontId="27" fillId="0" borderId="0" xfId="0" applyFont="1" applyAlignment="1">
      <alignment/>
    </xf>
    <xf numFmtId="171" fontId="17" fillId="0" borderId="37" xfId="43" applyFont="1" applyFill="1" applyBorder="1" applyAlignment="1" applyProtection="1">
      <alignment horizontal="center" vertical="center"/>
      <protection/>
    </xf>
    <xf numFmtId="171" fontId="17" fillId="0" borderId="38" xfId="43" applyFont="1" applyFill="1" applyBorder="1" applyAlignment="1" applyProtection="1">
      <alignment horizontal="center" vertical="center"/>
      <protection/>
    </xf>
    <xf numFmtId="190" fontId="17" fillId="0" borderId="39" xfId="0" applyNumberFormat="1" applyFont="1" applyFill="1" applyBorder="1" applyAlignment="1" applyProtection="1">
      <alignment horizontal="center" vertical="center" wrapText="1"/>
      <protection/>
    </xf>
    <xf numFmtId="190" fontId="17" fillId="0" borderId="19" xfId="0" applyNumberFormat="1" applyFont="1" applyFill="1" applyBorder="1" applyAlignment="1" applyProtection="1">
      <alignment horizontal="center" vertical="center" wrapText="1"/>
      <protection/>
    </xf>
    <xf numFmtId="0" fontId="17" fillId="0" borderId="39"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wrapText="1"/>
      <protection/>
    </xf>
    <xf numFmtId="185" fontId="17" fillId="0" borderId="39" xfId="0" applyNumberFormat="1" applyFont="1" applyFill="1" applyBorder="1" applyAlignment="1" applyProtection="1">
      <alignment horizontal="center" vertical="center" wrapText="1"/>
      <protection/>
    </xf>
    <xf numFmtId="193" fontId="17" fillId="0" borderId="39" xfId="0" applyNumberFormat="1" applyFont="1" applyFill="1" applyBorder="1" applyAlignment="1" applyProtection="1">
      <alignment horizontal="center" vertical="center" wrapText="1"/>
      <protection/>
    </xf>
    <xf numFmtId="193" fontId="17" fillId="0" borderId="4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22" fillId="33" borderId="12" xfId="0" applyFont="1" applyFill="1" applyBorder="1" applyAlignment="1">
      <alignment horizontal="center" vertical="center"/>
    </xf>
    <xf numFmtId="0" fontId="22" fillId="33" borderId="12" xfId="0" applyFont="1" applyFill="1" applyBorder="1" applyAlignment="1">
      <alignment horizontal="right" vertical="center"/>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193" fontId="9" fillId="0" borderId="0" xfId="0" applyNumberFormat="1" applyFont="1" applyBorder="1" applyAlignment="1" applyProtection="1">
      <alignment horizontal="righ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789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192375" y="0"/>
          <a:ext cx="2676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787842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5059025" y="419100"/>
          <a:ext cx="26670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44
</a:t>
          </a:r>
          <a:r>
            <a:rPr lang="en-US" cap="none" sz="2000" b="0" i="0" u="none" baseline="0">
              <a:solidFill>
                <a:srgbClr val="000000"/>
              </a:solidFill>
              <a:latin typeface="Impact"/>
              <a:ea typeface="Impact"/>
              <a:cs typeface="Impact"/>
            </a:rPr>
            <a:t>30 OCT-01 NOV'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1191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6657975" y="0"/>
          <a:ext cx="2352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85344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652462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852487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6867525" y="409575"/>
          <a:ext cx="15621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85344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652462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852487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6915150" y="581025"/>
          <a:ext cx="1552575"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44
</a:t>
          </a:r>
          <a:r>
            <a:rPr lang="en-US" cap="none" sz="1100" b="0" i="0" u="none" baseline="0">
              <a:solidFill>
                <a:srgbClr val="000000"/>
              </a:solidFill>
              <a:latin typeface="Impact"/>
              <a:ea typeface="Impact"/>
              <a:cs typeface="Impact"/>
            </a:rPr>
            <a:t>30 OCT-01 NOV'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1"/>
  <sheetViews>
    <sheetView tabSelected="1" zoomScale="65" zoomScaleNormal="65" zoomScalePageLayoutView="0" workbookViewId="0" topLeftCell="A1">
      <selection activeCell="B3" sqref="B3:B4"/>
    </sheetView>
  </sheetViews>
  <sheetFormatPr defaultColWidth="39.8515625" defaultRowHeight="12.75"/>
  <cols>
    <col min="1" max="1" width="4.7109375" style="34" bestFit="1" customWidth="1"/>
    <col min="2" max="2" width="37.00390625" style="35" customWidth="1"/>
    <col min="3" max="3" width="9.8515625" style="36" bestFit="1" customWidth="1"/>
    <col min="4" max="4" width="13.140625" style="21" bestFit="1" customWidth="1"/>
    <col min="5" max="5" width="18.28125" style="21" bestFit="1" customWidth="1"/>
    <col min="6" max="6" width="6.8515625" style="37" customWidth="1"/>
    <col min="7" max="7" width="8.57421875" style="37" customWidth="1"/>
    <col min="8" max="8" width="8.8515625" style="37" customWidth="1"/>
    <col min="9" max="9" width="11.57421875" style="42" bestFit="1" customWidth="1"/>
    <col min="10" max="10" width="8.7109375" style="130" bestFit="1" customWidth="1"/>
    <col min="11" max="11" width="13.57421875" style="42" bestFit="1" customWidth="1"/>
    <col min="12" max="12" width="8.7109375" style="130" bestFit="1" customWidth="1"/>
    <col min="13" max="13" width="13.57421875" style="42" bestFit="1" customWidth="1"/>
    <col min="14" max="14" width="8.7109375" style="130" bestFit="1" customWidth="1"/>
    <col min="15" max="15" width="13.57421875" style="125" bestFit="1" customWidth="1"/>
    <col min="16" max="16" width="9.00390625" style="135" bestFit="1" customWidth="1"/>
    <col min="17" max="17" width="10.00390625" style="130" bestFit="1" customWidth="1"/>
    <col min="18" max="18" width="7.57421875" style="38" bestFit="1" customWidth="1"/>
    <col min="19" max="19" width="13.57421875" style="42" bestFit="1" customWidth="1"/>
    <col min="20" max="20" width="10.00390625" style="50" bestFit="1" customWidth="1"/>
    <col min="21" max="21" width="14.7109375" style="42" bestFit="1" customWidth="1"/>
    <col min="22" max="22" width="10.421875" style="130" bestFit="1" customWidth="1"/>
    <col min="23" max="23" width="7.421875" style="38" bestFit="1" customWidth="1"/>
    <col min="24" max="24" width="2.7109375" style="156" bestFit="1" customWidth="1"/>
    <col min="25" max="27" width="39.8515625" style="21" customWidth="1"/>
    <col min="28" max="28" width="2.00390625" style="21" bestFit="1" customWidth="1"/>
    <col min="29" max="16384" width="39.8515625" style="21" customWidth="1"/>
  </cols>
  <sheetData>
    <row r="1" spans="1:24" s="17" customFormat="1" ht="99" customHeight="1">
      <c r="A1" s="7"/>
      <c r="B1" s="8"/>
      <c r="C1" s="9"/>
      <c r="D1" s="10"/>
      <c r="E1" s="10"/>
      <c r="F1" s="11"/>
      <c r="G1" s="11"/>
      <c r="H1" s="11"/>
      <c r="I1" s="12"/>
      <c r="J1" s="127"/>
      <c r="K1" s="13"/>
      <c r="L1" s="131"/>
      <c r="M1" s="14"/>
      <c r="N1" s="132"/>
      <c r="O1" s="15"/>
      <c r="P1" s="133"/>
      <c r="Q1" s="136"/>
      <c r="R1" s="16"/>
      <c r="S1" s="126"/>
      <c r="T1" s="48"/>
      <c r="U1" s="126"/>
      <c r="V1" s="136"/>
      <c r="W1" s="16"/>
      <c r="X1" s="152"/>
    </row>
    <row r="2" spans="1:24" s="18" customFormat="1" ht="27.75" thickBot="1">
      <c r="A2" s="202" t="s">
        <v>12</v>
      </c>
      <c r="B2" s="203"/>
      <c r="C2" s="203"/>
      <c r="D2" s="203"/>
      <c r="E2" s="203"/>
      <c r="F2" s="203"/>
      <c r="G2" s="203"/>
      <c r="H2" s="203"/>
      <c r="I2" s="203"/>
      <c r="J2" s="203"/>
      <c r="K2" s="203"/>
      <c r="L2" s="203"/>
      <c r="M2" s="203"/>
      <c r="N2" s="203"/>
      <c r="O2" s="203"/>
      <c r="P2" s="203"/>
      <c r="Q2" s="203"/>
      <c r="R2" s="203"/>
      <c r="S2" s="203"/>
      <c r="T2" s="203"/>
      <c r="U2" s="203"/>
      <c r="V2" s="203"/>
      <c r="W2" s="203"/>
      <c r="X2" s="153"/>
    </row>
    <row r="3" spans="1:24" s="19" customFormat="1" ht="20.25" customHeight="1">
      <c r="A3" s="43"/>
      <c r="B3" s="209" t="s">
        <v>13</v>
      </c>
      <c r="C3" s="211" t="s">
        <v>18</v>
      </c>
      <c r="D3" s="205" t="s">
        <v>4</v>
      </c>
      <c r="E3" s="205" t="s">
        <v>1</v>
      </c>
      <c r="F3" s="205" t="s">
        <v>19</v>
      </c>
      <c r="G3" s="205" t="s">
        <v>20</v>
      </c>
      <c r="H3" s="205" t="s">
        <v>21</v>
      </c>
      <c r="I3" s="204" t="s">
        <v>5</v>
      </c>
      <c r="J3" s="204"/>
      <c r="K3" s="204" t="s">
        <v>6</v>
      </c>
      <c r="L3" s="204"/>
      <c r="M3" s="204" t="s">
        <v>7</v>
      </c>
      <c r="N3" s="204"/>
      <c r="O3" s="207" t="s">
        <v>22</v>
      </c>
      <c r="P3" s="207"/>
      <c r="Q3" s="207"/>
      <c r="R3" s="207"/>
      <c r="S3" s="204" t="s">
        <v>3</v>
      </c>
      <c r="T3" s="204"/>
      <c r="U3" s="207" t="s">
        <v>14</v>
      </c>
      <c r="V3" s="207"/>
      <c r="W3" s="208"/>
      <c r="X3" s="154"/>
    </row>
    <row r="4" spans="1:24" s="19" customFormat="1" ht="29.25" thickBot="1">
      <c r="A4" s="44"/>
      <c r="B4" s="210"/>
      <c r="C4" s="212"/>
      <c r="D4" s="213"/>
      <c r="E4" s="213"/>
      <c r="F4" s="206"/>
      <c r="G4" s="206"/>
      <c r="H4" s="206"/>
      <c r="I4" s="137" t="s">
        <v>10</v>
      </c>
      <c r="J4" s="138" t="s">
        <v>9</v>
      </c>
      <c r="K4" s="137" t="s">
        <v>10</v>
      </c>
      <c r="L4" s="138" t="s">
        <v>9</v>
      </c>
      <c r="M4" s="137" t="s">
        <v>10</v>
      </c>
      <c r="N4" s="138" t="s">
        <v>9</v>
      </c>
      <c r="O4" s="137" t="s">
        <v>10</v>
      </c>
      <c r="P4" s="138" t="s">
        <v>9</v>
      </c>
      <c r="Q4" s="138" t="s">
        <v>15</v>
      </c>
      <c r="R4" s="46" t="s">
        <v>16</v>
      </c>
      <c r="S4" s="137" t="s">
        <v>10</v>
      </c>
      <c r="T4" s="49" t="s">
        <v>8</v>
      </c>
      <c r="U4" s="137" t="s">
        <v>10</v>
      </c>
      <c r="V4" s="138" t="s">
        <v>9</v>
      </c>
      <c r="W4" s="47" t="s">
        <v>16</v>
      </c>
      <c r="X4" s="154"/>
    </row>
    <row r="5" spans="1:24" s="19" customFormat="1" ht="15" customHeight="1">
      <c r="A5" s="2">
        <v>1</v>
      </c>
      <c r="B5" s="163" t="s">
        <v>64</v>
      </c>
      <c r="C5" s="176">
        <v>40102</v>
      </c>
      <c r="D5" s="164" t="s">
        <v>34</v>
      </c>
      <c r="E5" s="164" t="s">
        <v>65</v>
      </c>
      <c r="F5" s="165">
        <v>319</v>
      </c>
      <c r="G5" s="165">
        <v>419</v>
      </c>
      <c r="H5" s="165">
        <v>3</v>
      </c>
      <c r="I5" s="166">
        <v>841773</v>
      </c>
      <c r="J5" s="167">
        <v>101082</v>
      </c>
      <c r="K5" s="166">
        <v>1017907.5</v>
      </c>
      <c r="L5" s="167">
        <v>116215</v>
      </c>
      <c r="M5" s="166">
        <v>1123513.25</v>
      </c>
      <c r="N5" s="167">
        <v>128160</v>
      </c>
      <c r="O5" s="171">
        <f>I5+K5+M5</f>
        <v>2983193.75</v>
      </c>
      <c r="P5" s="177">
        <f>J5+L5+N5</f>
        <v>345457</v>
      </c>
      <c r="Q5" s="168">
        <f aca="true" t="shared" si="0" ref="Q5:Q36">IF(O5&lt;&gt;0,P5/G5,"")</f>
        <v>824.4797136038186</v>
      </c>
      <c r="R5" s="169">
        <f aca="true" t="shared" si="1" ref="R5:R36">IF(O5&lt;&gt;0,O5/P5,"")</f>
        <v>8.635499497766727</v>
      </c>
      <c r="S5" s="166">
        <v>2244527</v>
      </c>
      <c r="T5" s="170">
        <f>(+S5-O5)/S5</f>
        <v>-0.3290968431210674</v>
      </c>
      <c r="U5" s="171">
        <v>12964829.5</v>
      </c>
      <c r="V5" s="167">
        <v>1560603</v>
      </c>
      <c r="W5" s="172">
        <f>IF(U5&lt;&gt;0,U5/V5,"")</f>
        <v>8.307576943014976</v>
      </c>
      <c r="X5" s="155">
        <v>1</v>
      </c>
    </row>
    <row r="6" spans="1:24" s="19" customFormat="1" ht="15" customHeight="1">
      <c r="A6" s="2">
        <v>2</v>
      </c>
      <c r="B6" s="148" t="s">
        <v>86</v>
      </c>
      <c r="C6" s="174">
        <v>40116</v>
      </c>
      <c r="D6" s="141" t="s">
        <v>87</v>
      </c>
      <c r="E6" s="141" t="s">
        <v>88</v>
      </c>
      <c r="F6" s="142">
        <v>252</v>
      </c>
      <c r="G6" s="142">
        <v>252</v>
      </c>
      <c r="H6" s="142">
        <v>1</v>
      </c>
      <c r="I6" s="143">
        <v>221138</v>
      </c>
      <c r="J6" s="144">
        <v>25751</v>
      </c>
      <c r="K6" s="143">
        <v>300215</v>
      </c>
      <c r="L6" s="144">
        <v>33209</v>
      </c>
      <c r="M6" s="143">
        <v>422697.5</v>
      </c>
      <c r="N6" s="144">
        <v>47136</v>
      </c>
      <c r="O6" s="147">
        <f>I6+K6+M6</f>
        <v>944050.5</v>
      </c>
      <c r="P6" s="175">
        <f>SUM(J6+L6+N6)</f>
        <v>106096</v>
      </c>
      <c r="Q6" s="145">
        <f t="shared" si="0"/>
        <v>421.015873015873</v>
      </c>
      <c r="R6" s="146">
        <f t="shared" si="1"/>
        <v>8.898078155632634</v>
      </c>
      <c r="S6" s="143"/>
      <c r="T6" s="140"/>
      <c r="U6" s="147">
        <v>1187350.75</v>
      </c>
      <c r="V6" s="144">
        <v>134710</v>
      </c>
      <c r="W6" s="149">
        <f>U6/V6</f>
        <v>8.814124786578576</v>
      </c>
      <c r="X6" s="155">
        <v>1</v>
      </c>
    </row>
    <row r="7" spans="1:24" s="20" customFormat="1" ht="15" customHeight="1" thickBot="1">
      <c r="A7" s="139">
        <v>3</v>
      </c>
      <c r="B7" s="157" t="s">
        <v>89</v>
      </c>
      <c r="C7" s="178">
        <v>40109</v>
      </c>
      <c r="D7" s="158" t="s">
        <v>25</v>
      </c>
      <c r="E7" s="158" t="s">
        <v>72</v>
      </c>
      <c r="F7" s="159">
        <v>179</v>
      </c>
      <c r="G7" s="159">
        <v>182</v>
      </c>
      <c r="H7" s="159">
        <v>2</v>
      </c>
      <c r="I7" s="160">
        <v>138111.5</v>
      </c>
      <c r="J7" s="161">
        <v>15636</v>
      </c>
      <c r="K7" s="160">
        <v>145802.75</v>
      </c>
      <c r="L7" s="161">
        <v>15518</v>
      </c>
      <c r="M7" s="160">
        <v>141977.25</v>
      </c>
      <c r="N7" s="161">
        <v>15245</v>
      </c>
      <c r="O7" s="179">
        <f>I7+K7+M7</f>
        <v>425891.5</v>
      </c>
      <c r="P7" s="180">
        <f>J7+L7+N7</f>
        <v>46399</v>
      </c>
      <c r="Q7" s="181">
        <f t="shared" si="0"/>
        <v>254.93956043956044</v>
      </c>
      <c r="R7" s="182">
        <f t="shared" si="1"/>
        <v>9.178893941679778</v>
      </c>
      <c r="S7" s="160">
        <v>573292.25</v>
      </c>
      <c r="T7" s="151">
        <f>-(S7-O7)/S7</f>
        <v>-0.2571127553180773</v>
      </c>
      <c r="U7" s="179">
        <v>1554196.5</v>
      </c>
      <c r="V7" s="161">
        <v>175785</v>
      </c>
      <c r="W7" s="162">
        <f>U7/V7</f>
        <v>8.841462582131582</v>
      </c>
      <c r="X7" s="155"/>
    </row>
    <row r="8" spans="1:24" s="20" customFormat="1" ht="15" customHeight="1">
      <c r="A8" s="51">
        <v>4</v>
      </c>
      <c r="B8" s="173" t="s">
        <v>66</v>
      </c>
      <c r="C8" s="183">
        <v>40102</v>
      </c>
      <c r="D8" s="184" t="s">
        <v>2</v>
      </c>
      <c r="E8" s="184" t="s">
        <v>27</v>
      </c>
      <c r="F8" s="185">
        <v>99</v>
      </c>
      <c r="G8" s="185">
        <v>99</v>
      </c>
      <c r="H8" s="185">
        <v>3</v>
      </c>
      <c r="I8" s="186">
        <v>108674</v>
      </c>
      <c r="J8" s="187">
        <v>11137</v>
      </c>
      <c r="K8" s="186">
        <v>112107</v>
      </c>
      <c r="L8" s="187">
        <v>11108</v>
      </c>
      <c r="M8" s="186">
        <v>109240</v>
      </c>
      <c r="N8" s="187">
        <v>10714</v>
      </c>
      <c r="O8" s="188">
        <f>+M8+K8+I8</f>
        <v>330021</v>
      </c>
      <c r="P8" s="189">
        <f>+N8+L8+J8</f>
        <v>32959</v>
      </c>
      <c r="Q8" s="190">
        <f t="shared" si="0"/>
        <v>332.9191919191919</v>
      </c>
      <c r="R8" s="191">
        <f t="shared" si="1"/>
        <v>10.013076853059863</v>
      </c>
      <c r="S8" s="186">
        <v>445964</v>
      </c>
      <c r="T8" s="150">
        <f>-(S8-O8)/S8</f>
        <v>-0.25998286857235114</v>
      </c>
      <c r="U8" s="188">
        <v>2087574</v>
      </c>
      <c r="V8" s="187">
        <v>211190</v>
      </c>
      <c r="W8" s="192">
        <f>+U8/V8</f>
        <v>9.884814621904447</v>
      </c>
      <c r="X8" s="155"/>
    </row>
    <row r="9" spans="1:24" s="20" customFormat="1" ht="15" customHeight="1">
      <c r="A9" s="51">
        <v>5</v>
      </c>
      <c r="B9" s="148" t="s">
        <v>90</v>
      </c>
      <c r="C9" s="174">
        <v>40114</v>
      </c>
      <c r="D9" s="141" t="s">
        <v>24</v>
      </c>
      <c r="E9" s="141" t="s">
        <v>29</v>
      </c>
      <c r="F9" s="142">
        <v>74</v>
      </c>
      <c r="G9" s="142">
        <v>73</v>
      </c>
      <c r="H9" s="142">
        <v>1</v>
      </c>
      <c r="I9" s="143">
        <v>64857</v>
      </c>
      <c r="J9" s="144">
        <v>5534</v>
      </c>
      <c r="K9" s="143">
        <v>68853</v>
      </c>
      <c r="L9" s="144">
        <v>5713</v>
      </c>
      <c r="M9" s="143">
        <v>59689</v>
      </c>
      <c r="N9" s="144">
        <v>4955</v>
      </c>
      <c r="O9" s="147">
        <f>+I9+K9+M9</f>
        <v>193399</v>
      </c>
      <c r="P9" s="175">
        <f>+J9+L9+N9</f>
        <v>16202</v>
      </c>
      <c r="Q9" s="145">
        <f t="shared" si="0"/>
        <v>221.94520547945206</v>
      </c>
      <c r="R9" s="146">
        <f t="shared" si="1"/>
        <v>11.93673620540674</v>
      </c>
      <c r="S9" s="143"/>
      <c r="T9" s="140">
        <f>IF(S9&lt;&gt;0,-(S9-O9)/S9,"")</f>
      </c>
      <c r="U9" s="147">
        <v>273355</v>
      </c>
      <c r="V9" s="144">
        <v>23176</v>
      </c>
      <c r="W9" s="149">
        <f>U9/V9</f>
        <v>11.794744563341387</v>
      </c>
      <c r="X9" s="155">
        <v>1</v>
      </c>
    </row>
    <row r="10" spans="1:24" s="20" customFormat="1" ht="15" customHeight="1">
      <c r="A10" s="51">
        <v>6</v>
      </c>
      <c r="B10" s="148" t="s">
        <v>91</v>
      </c>
      <c r="C10" s="174">
        <v>40116</v>
      </c>
      <c r="D10" s="141" t="s">
        <v>34</v>
      </c>
      <c r="E10" s="141" t="s">
        <v>92</v>
      </c>
      <c r="F10" s="142">
        <v>88</v>
      </c>
      <c r="G10" s="142">
        <v>88</v>
      </c>
      <c r="H10" s="142">
        <v>1</v>
      </c>
      <c r="I10" s="143">
        <v>32817.75</v>
      </c>
      <c r="J10" s="144">
        <v>4162</v>
      </c>
      <c r="K10" s="143">
        <v>35296</v>
      </c>
      <c r="L10" s="144">
        <v>4248</v>
      </c>
      <c r="M10" s="143">
        <v>41868.5</v>
      </c>
      <c r="N10" s="144">
        <v>4891</v>
      </c>
      <c r="O10" s="147">
        <f>I10+K10+M10</f>
        <v>109982.25</v>
      </c>
      <c r="P10" s="175">
        <f>J10+L10+N10</f>
        <v>13301</v>
      </c>
      <c r="Q10" s="145">
        <f t="shared" si="0"/>
        <v>151.14772727272728</v>
      </c>
      <c r="R10" s="146">
        <f t="shared" si="1"/>
        <v>8.268720396962634</v>
      </c>
      <c r="S10" s="143"/>
      <c r="T10" s="140"/>
      <c r="U10" s="147">
        <v>109982.25</v>
      </c>
      <c r="V10" s="144">
        <v>13301</v>
      </c>
      <c r="W10" s="149">
        <f>IF(U10&lt;&gt;0,U10/V10,"")</f>
        <v>8.268720396962634</v>
      </c>
      <c r="X10" s="155"/>
    </row>
    <row r="11" spans="1:24" s="20" customFormat="1" ht="15" customHeight="1">
      <c r="A11" s="51">
        <v>7</v>
      </c>
      <c r="B11" s="148" t="s">
        <v>93</v>
      </c>
      <c r="C11" s="174">
        <v>40109</v>
      </c>
      <c r="D11" s="141" t="s">
        <v>25</v>
      </c>
      <c r="E11" s="141" t="s">
        <v>73</v>
      </c>
      <c r="F11" s="142">
        <v>22</v>
      </c>
      <c r="G11" s="142">
        <v>22</v>
      </c>
      <c r="H11" s="142">
        <v>2</v>
      </c>
      <c r="I11" s="143">
        <v>23637.5</v>
      </c>
      <c r="J11" s="144">
        <v>3239</v>
      </c>
      <c r="K11" s="143">
        <v>27656</v>
      </c>
      <c r="L11" s="144">
        <v>3458</v>
      </c>
      <c r="M11" s="143">
        <v>26945.5</v>
      </c>
      <c r="N11" s="144">
        <v>3333</v>
      </c>
      <c r="O11" s="147">
        <f>I11+K11+M11</f>
        <v>78239</v>
      </c>
      <c r="P11" s="175">
        <f>J11+L11+N11</f>
        <v>10030</v>
      </c>
      <c r="Q11" s="145">
        <f t="shared" si="0"/>
        <v>455.90909090909093</v>
      </c>
      <c r="R11" s="146">
        <f t="shared" si="1"/>
        <v>7.800498504486541</v>
      </c>
      <c r="S11" s="143">
        <v>88642.5</v>
      </c>
      <c r="T11" s="140">
        <f>-(S11-O11)/S11</f>
        <v>-0.1173646952646868</v>
      </c>
      <c r="U11" s="147">
        <v>276248</v>
      </c>
      <c r="V11" s="144">
        <v>37122</v>
      </c>
      <c r="W11" s="149">
        <f>U11/V11</f>
        <v>7.441624912450838</v>
      </c>
      <c r="X11" s="155"/>
    </row>
    <row r="12" spans="1:24" s="20" customFormat="1" ht="15" customHeight="1">
      <c r="A12" s="51">
        <v>8</v>
      </c>
      <c r="B12" s="148" t="s">
        <v>94</v>
      </c>
      <c r="C12" s="174">
        <v>40116</v>
      </c>
      <c r="D12" s="141" t="s">
        <v>87</v>
      </c>
      <c r="E12" s="141" t="s">
        <v>95</v>
      </c>
      <c r="F12" s="142">
        <v>24</v>
      </c>
      <c r="G12" s="142">
        <v>24</v>
      </c>
      <c r="H12" s="142">
        <v>1</v>
      </c>
      <c r="I12" s="143">
        <v>17028.25</v>
      </c>
      <c r="J12" s="144">
        <v>1524</v>
      </c>
      <c r="K12" s="143">
        <v>21672.25</v>
      </c>
      <c r="L12" s="144">
        <v>1857</v>
      </c>
      <c r="M12" s="143">
        <v>23565.25</v>
      </c>
      <c r="N12" s="144">
        <v>2048</v>
      </c>
      <c r="O12" s="147">
        <f>SUM(I12+K12+M12)</f>
        <v>62265.75</v>
      </c>
      <c r="P12" s="175">
        <f>SUM(J12+L12+N12)</f>
        <v>5429</v>
      </c>
      <c r="Q12" s="145">
        <f t="shared" si="0"/>
        <v>226.20833333333334</v>
      </c>
      <c r="R12" s="146">
        <f t="shared" si="1"/>
        <v>11.469101123595506</v>
      </c>
      <c r="S12" s="143"/>
      <c r="T12" s="140"/>
      <c r="U12" s="147">
        <v>62289.75</v>
      </c>
      <c r="V12" s="144">
        <v>5431</v>
      </c>
      <c r="W12" s="149">
        <f>U12/V12</f>
        <v>11.469296630454796</v>
      </c>
      <c r="X12" s="155"/>
    </row>
    <row r="13" spans="1:24" s="20" customFormat="1" ht="15" customHeight="1">
      <c r="A13" s="51">
        <v>9</v>
      </c>
      <c r="B13" s="148" t="s">
        <v>77</v>
      </c>
      <c r="C13" s="174">
        <v>40109</v>
      </c>
      <c r="D13" s="141" t="s">
        <v>25</v>
      </c>
      <c r="E13" s="141" t="s">
        <v>26</v>
      </c>
      <c r="F13" s="142">
        <v>35</v>
      </c>
      <c r="G13" s="142">
        <v>35</v>
      </c>
      <c r="H13" s="142">
        <v>2</v>
      </c>
      <c r="I13" s="143">
        <v>15280.5</v>
      </c>
      <c r="J13" s="144">
        <v>1393</v>
      </c>
      <c r="K13" s="143">
        <v>19890.25</v>
      </c>
      <c r="L13" s="144">
        <v>1776</v>
      </c>
      <c r="M13" s="143">
        <v>19876.25</v>
      </c>
      <c r="N13" s="144">
        <v>1803</v>
      </c>
      <c r="O13" s="147">
        <f>I13+K13+M13</f>
        <v>55047</v>
      </c>
      <c r="P13" s="175">
        <f>J13+L13+N13</f>
        <v>4972</v>
      </c>
      <c r="Q13" s="145">
        <f t="shared" si="0"/>
        <v>142.05714285714285</v>
      </c>
      <c r="R13" s="146">
        <f t="shared" si="1"/>
        <v>11.071399839098953</v>
      </c>
      <c r="S13" s="143">
        <v>63960</v>
      </c>
      <c r="T13" s="140">
        <f>-(S13-O13)/S13</f>
        <v>-0.13935272045028144</v>
      </c>
      <c r="U13" s="147">
        <v>193358.75</v>
      </c>
      <c r="V13" s="144">
        <v>17890</v>
      </c>
      <c r="W13" s="149">
        <f>U13/V13</f>
        <v>10.808202906651761</v>
      </c>
      <c r="X13" s="155"/>
    </row>
    <row r="14" spans="1:24" s="20" customFormat="1" ht="15" customHeight="1">
      <c r="A14" s="51">
        <v>10</v>
      </c>
      <c r="B14" s="148" t="s">
        <v>75</v>
      </c>
      <c r="C14" s="174">
        <v>40109</v>
      </c>
      <c r="D14" s="141" t="s">
        <v>2</v>
      </c>
      <c r="E14" s="141" t="s">
        <v>76</v>
      </c>
      <c r="F14" s="142">
        <v>51</v>
      </c>
      <c r="G14" s="142">
        <v>51</v>
      </c>
      <c r="H14" s="142">
        <v>2</v>
      </c>
      <c r="I14" s="143">
        <v>16419</v>
      </c>
      <c r="J14" s="144">
        <v>1580</v>
      </c>
      <c r="K14" s="143">
        <v>16014</v>
      </c>
      <c r="L14" s="144">
        <v>1572</v>
      </c>
      <c r="M14" s="143">
        <v>18747</v>
      </c>
      <c r="N14" s="144">
        <v>1814</v>
      </c>
      <c r="O14" s="147">
        <f>+M14+K14+I14</f>
        <v>51180</v>
      </c>
      <c r="P14" s="175">
        <f>+N14+L14+J14</f>
        <v>4966</v>
      </c>
      <c r="Q14" s="145">
        <f t="shared" si="0"/>
        <v>97.37254901960785</v>
      </c>
      <c r="R14" s="146">
        <f t="shared" si="1"/>
        <v>10.306081353201773</v>
      </c>
      <c r="S14" s="143">
        <v>65960</v>
      </c>
      <c r="T14" s="140">
        <f>-(S14-O14)/S14</f>
        <v>-0.22407519708914495</v>
      </c>
      <c r="U14" s="147">
        <v>165608</v>
      </c>
      <c r="V14" s="144">
        <v>16210</v>
      </c>
      <c r="W14" s="149">
        <f>+U14/V14</f>
        <v>10.216409623689081</v>
      </c>
      <c r="X14" s="155"/>
    </row>
    <row r="15" spans="1:24" s="20" customFormat="1" ht="15" customHeight="1">
      <c r="A15" s="51">
        <v>11</v>
      </c>
      <c r="B15" s="148" t="s">
        <v>74</v>
      </c>
      <c r="C15" s="174">
        <v>40102</v>
      </c>
      <c r="D15" s="141" t="s">
        <v>25</v>
      </c>
      <c r="E15" s="141" t="s">
        <v>69</v>
      </c>
      <c r="F15" s="142">
        <v>9</v>
      </c>
      <c r="G15" s="142">
        <v>23</v>
      </c>
      <c r="H15" s="142">
        <v>3</v>
      </c>
      <c r="I15" s="143">
        <v>12887.5</v>
      </c>
      <c r="J15" s="144">
        <v>1055</v>
      </c>
      <c r="K15" s="143">
        <v>15094.5</v>
      </c>
      <c r="L15" s="144">
        <v>1202</v>
      </c>
      <c r="M15" s="143">
        <v>17074.5</v>
      </c>
      <c r="N15" s="144">
        <v>1360</v>
      </c>
      <c r="O15" s="147">
        <f>I15+K15+M15</f>
        <v>45056.5</v>
      </c>
      <c r="P15" s="175">
        <f>J15+L15+N15</f>
        <v>3617</v>
      </c>
      <c r="Q15" s="145">
        <f t="shared" si="0"/>
        <v>157.2608695652174</v>
      </c>
      <c r="R15" s="146">
        <f t="shared" si="1"/>
        <v>12.456870334531379</v>
      </c>
      <c r="S15" s="143">
        <v>72878</v>
      </c>
      <c r="T15" s="140">
        <f>-(S15-O15)/S15</f>
        <v>-0.38175443892532723</v>
      </c>
      <c r="U15" s="147">
        <v>318215</v>
      </c>
      <c r="V15" s="144">
        <v>25301</v>
      </c>
      <c r="W15" s="149">
        <f>U15/V15</f>
        <v>12.577170862811746</v>
      </c>
      <c r="X15" s="155"/>
    </row>
    <row r="16" spans="1:24" s="20" customFormat="1" ht="15" customHeight="1">
      <c r="A16" s="51">
        <v>12</v>
      </c>
      <c r="B16" s="148" t="s">
        <v>78</v>
      </c>
      <c r="C16" s="174">
        <v>40109</v>
      </c>
      <c r="D16" s="141" t="s">
        <v>55</v>
      </c>
      <c r="E16" s="141" t="s">
        <v>56</v>
      </c>
      <c r="F16" s="142">
        <v>27</v>
      </c>
      <c r="G16" s="142">
        <v>18</v>
      </c>
      <c r="H16" s="142">
        <v>2</v>
      </c>
      <c r="I16" s="143">
        <v>11044</v>
      </c>
      <c r="J16" s="144">
        <v>846</v>
      </c>
      <c r="K16" s="143">
        <v>9835</v>
      </c>
      <c r="L16" s="144">
        <v>748</v>
      </c>
      <c r="M16" s="143">
        <v>8239</v>
      </c>
      <c r="N16" s="144">
        <v>618</v>
      </c>
      <c r="O16" s="147">
        <f>+I16+K16+M16</f>
        <v>29118</v>
      </c>
      <c r="P16" s="175">
        <f>+J16+L16+N16</f>
        <v>2212</v>
      </c>
      <c r="Q16" s="145">
        <f t="shared" si="0"/>
        <v>122.88888888888889</v>
      </c>
      <c r="R16" s="146">
        <f t="shared" si="1"/>
        <v>13.16365280289331</v>
      </c>
      <c r="S16" s="143">
        <v>49671</v>
      </c>
      <c r="T16" s="140">
        <f>(+S16-O16)/S16</f>
        <v>0.41378269010086366</v>
      </c>
      <c r="U16" s="147">
        <v>125100</v>
      </c>
      <c r="V16" s="144">
        <v>10053</v>
      </c>
      <c r="W16" s="149">
        <f>+U16/V16</f>
        <v>12.44404655326768</v>
      </c>
      <c r="X16" s="155"/>
    </row>
    <row r="17" spans="1:24" s="20" customFormat="1" ht="15" customHeight="1">
      <c r="A17" s="51">
        <v>13</v>
      </c>
      <c r="B17" s="148" t="s">
        <v>79</v>
      </c>
      <c r="C17" s="174">
        <v>40109</v>
      </c>
      <c r="D17" s="141" t="s">
        <v>87</v>
      </c>
      <c r="E17" s="141" t="s">
        <v>96</v>
      </c>
      <c r="F17" s="142">
        <v>62</v>
      </c>
      <c r="G17" s="142">
        <v>62</v>
      </c>
      <c r="H17" s="142">
        <v>2</v>
      </c>
      <c r="I17" s="143">
        <v>7774.5</v>
      </c>
      <c r="J17" s="144">
        <v>1134</v>
      </c>
      <c r="K17" s="143">
        <v>9408.25</v>
      </c>
      <c r="L17" s="144">
        <v>1278</v>
      </c>
      <c r="M17" s="143">
        <v>10466</v>
      </c>
      <c r="N17" s="144">
        <v>1444</v>
      </c>
      <c r="O17" s="147">
        <f>SUM(I17+K17+M17)</f>
        <v>27648.75</v>
      </c>
      <c r="P17" s="175">
        <f>SUM(J17+L17+N17)</f>
        <v>3856</v>
      </c>
      <c r="Q17" s="145">
        <f t="shared" si="0"/>
        <v>62.193548387096776</v>
      </c>
      <c r="R17" s="146">
        <f t="shared" si="1"/>
        <v>7.170318983402489</v>
      </c>
      <c r="S17" s="143">
        <v>46977.5</v>
      </c>
      <c r="T17" s="140">
        <f>(+S17-O17)/S17</f>
        <v>0.41144696929381086</v>
      </c>
      <c r="U17" s="147">
        <v>125472.5</v>
      </c>
      <c r="V17" s="144">
        <v>15284</v>
      </c>
      <c r="W17" s="149">
        <f>U17/V17</f>
        <v>8.209401989008112</v>
      </c>
      <c r="X17" s="155">
        <v>1</v>
      </c>
    </row>
    <row r="18" spans="1:24" s="20" customFormat="1" ht="15" customHeight="1">
      <c r="A18" s="51">
        <v>14</v>
      </c>
      <c r="B18" s="148" t="s">
        <v>61</v>
      </c>
      <c r="C18" s="174">
        <v>40095</v>
      </c>
      <c r="D18" s="141" t="s">
        <v>25</v>
      </c>
      <c r="E18" s="141" t="s">
        <v>26</v>
      </c>
      <c r="F18" s="142">
        <v>22</v>
      </c>
      <c r="G18" s="142">
        <v>22</v>
      </c>
      <c r="H18" s="142">
        <v>4</v>
      </c>
      <c r="I18" s="143">
        <v>7112.5</v>
      </c>
      <c r="J18" s="144">
        <v>854</v>
      </c>
      <c r="K18" s="143">
        <v>8621.5</v>
      </c>
      <c r="L18" s="144">
        <v>1017</v>
      </c>
      <c r="M18" s="143">
        <v>9184</v>
      </c>
      <c r="N18" s="144">
        <v>1048</v>
      </c>
      <c r="O18" s="147">
        <f>I18+K18+M18</f>
        <v>24918</v>
      </c>
      <c r="P18" s="175">
        <f>J18+L18+N18</f>
        <v>2919</v>
      </c>
      <c r="Q18" s="145">
        <f t="shared" si="0"/>
        <v>132.6818181818182</v>
      </c>
      <c r="R18" s="146">
        <f t="shared" si="1"/>
        <v>8.536485097636177</v>
      </c>
      <c r="S18" s="143">
        <v>53845</v>
      </c>
      <c r="T18" s="140">
        <f>-(S18-O18)/S18</f>
        <v>-0.5372272262977064</v>
      </c>
      <c r="U18" s="147">
        <v>428137</v>
      </c>
      <c r="V18" s="144">
        <v>40926</v>
      </c>
      <c r="W18" s="149">
        <f>U18/V18</f>
        <v>10.461247128964473</v>
      </c>
      <c r="X18" s="155"/>
    </row>
    <row r="19" spans="1:24" s="20" customFormat="1" ht="15" customHeight="1">
      <c r="A19" s="51">
        <v>15</v>
      </c>
      <c r="B19" s="148" t="s">
        <v>68</v>
      </c>
      <c r="C19" s="174">
        <v>40102</v>
      </c>
      <c r="D19" s="141" t="s">
        <v>2</v>
      </c>
      <c r="E19" s="141" t="s">
        <v>67</v>
      </c>
      <c r="F19" s="142">
        <v>62</v>
      </c>
      <c r="G19" s="142">
        <v>31</v>
      </c>
      <c r="H19" s="142">
        <v>3</v>
      </c>
      <c r="I19" s="143">
        <v>6526</v>
      </c>
      <c r="J19" s="144">
        <v>920</v>
      </c>
      <c r="K19" s="143">
        <v>7870</v>
      </c>
      <c r="L19" s="144">
        <v>1067</v>
      </c>
      <c r="M19" s="143">
        <v>9323</v>
      </c>
      <c r="N19" s="144">
        <v>1245</v>
      </c>
      <c r="O19" s="147">
        <f>+M19+K19+I19</f>
        <v>23719</v>
      </c>
      <c r="P19" s="175">
        <f>+N19+L19+J19</f>
        <v>3232</v>
      </c>
      <c r="Q19" s="145">
        <f t="shared" si="0"/>
        <v>104.25806451612904</v>
      </c>
      <c r="R19" s="146">
        <f t="shared" si="1"/>
        <v>7.3387995049504955</v>
      </c>
      <c r="S19" s="143">
        <v>91275</v>
      </c>
      <c r="T19" s="140">
        <f>-(S19-O19)/S19</f>
        <v>-0.7401369487811559</v>
      </c>
      <c r="U19" s="147">
        <v>447361</v>
      </c>
      <c r="V19" s="144">
        <v>48062</v>
      </c>
      <c r="W19" s="149">
        <f>+U19/V19</f>
        <v>9.307998002580002</v>
      </c>
      <c r="X19" s="155"/>
    </row>
    <row r="20" spans="1:24" s="20" customFormat="1" ht="15" customHeight="1">
      <c r="A20" s="51">
        <v>16</v>
      </c>
      <c r="B20" s="148" t="s">
        <v>70</v>
      </c>
      <c r="C20" s="174">
        <v>40102</v>
      </c>
      <c r="D20" s="141" t="s">
        <v>25</v>
      </c>
      <c r="E20" s="141" t="s">
        <v>31</v>
      </c>
      <c r="F20" s="142">
        <v>22</v>
      </c>
      <c r="G20" s="142">
        <v>9</v>
      </c>
      <c r="H20" s="142">
        <v>3</v>
      </c>
      <c r="I20" s="143">
        <v>3359</v>
      </c>
      <c r="J20" s="144">
        <v>312</v>
      </c>
      <c r="K20" s="143">
        <v>4236</v>
      </c>
      <c r="L20" s="144">
        <v>402</v>
      </c>
      <c r="M20" s="143">
        <v>4561.5</v>
      </c>
      <c r="N20" s="144">
        <v>445</v>
      </c>
      <c r="O20" s="147">
        <f>I20+K20+M20</f>
        <v>12156.5</v>
      </c>
      <c r="P20" s="175">
        <f>J20+L20+N20</f>
        <v>1159</v>
      </c>
      <c r="Q20" s="145">
        <f t="shared" si="0"/>
        <v>128.77777777777777</v>
      </c>
      <c r="R20" s="146">
        <f t="shared" si="1"/>
        <v>10.488783433994824</v>
      </c>
      <c r="S20" s="143">
        <v>56879</v>
      </c>
      <c r="T20" s="140">
        <f>-(S20-O20)/S20</f>
        <v>-0.7862743719123051</v>
      </c>
      <c r="U20" s="147">
        <v>252831</v>
      </c>
      <c r="V20" s="144">
        <v>20536</v>
      </c>
      <c r="W20" s="149">
        <f>U20/V20</f>
        <v>12.311599142968445</v>
      </c>
      <c r="X20" s="155">
        <v>1</v>
      </c>
    </row>
    <row r="21" spans="1:24" s="20" customFormat="1" ht="15" customHeight="1">
      <c r="A21" s="51">
        <v>17</v>
      </c>
      <c r="B21" s="148" t="s">
        <v>46</v>
      </c>
      <c r="C21" s="174">
        <v>40081</v>
      </c>
      <c r="D21" s="141" t="s">
        <v>2</v>
      </c>
      <c r="E21" s="141" t="s">
        <v>27</v>
      </c>
      <c r="F21" s="142">
        <v>77</v>
      </c>
      <c r="G21" s="142">
        <v>24</v>
      </c>
      <c r="H21" s="142">
        <v>6</v>
      </c>
      <c r="I21" s="143">
        <v>3293</v>
      </c>
      <c r="J21" s="144">
        <v>554</v>
      </c>
      <c r="K21" s="143">
        <v>3493</v>
      </c>
      <c r="L21" s="144">
        <v>592</v>
      </c>
      <c r="M21" s="143">
        <v>3511</v>
      </c>
      <c r="N21" s="144">
        <v>586</v>
      </c>
      <c r="O21" s="147">
        <f>+M21+K21+I21</f>
        <v>10297</v>
      </c>
      <c r="P21" s="175">
        <f>+N21+L21+J21</f>
        <v>1732</v>
      </c>
      <c r="Q21" s="145">
        <f t="shared" si="0"/>
        <v>72.16666666666667</v>
      </c>
      <c r="R21" s="146">
        <f t="shared" si="1"/>
        <v>5.945150115473441</v>
      </c>
      <c r="S21" s="143">
        <v>16348</v>
      </c>
      <c r="T21" s="140">
        <f>-(S21-O21)/S21</f>
        <v>-0.3701370198189381</v>
      </c>
      <c r="U21" s="147">
        <v>1761315</v>
      </c>
      <c r="V21" s="144">
        <v>174731</v>
      </c>
      <c r="W21" s="149">
        <f>+U21/V21</f>
        <v>10.08015177615878</v>
      </c>
      <c r="X21" s="155"/>
    </row>
    <row r="22" spans="1:24" s="20" customFormat="1" ht="15" customHeight="1">
      <c r="A22" s="2">
        <v>18</v>
      </c>
      <c r="B22" s="148" t="s">
        <v>53</v>
      </c>
      <c r="C22" s="174">
        <v>40088</v>
      </c>
      <c r="D22" s="141" t="s">
        <v>51</v>
      </c>
      <c r="E22" s="141" t="s">
        <v>52</v>
      </c>
      <c r="F22" s="142">
        <v>149</v>
      </c>
      <c r="G22" s="142">
        <v>37</v>
      </c>
      <c r="H22" s="142">
        <v>5</v>
      </c>
      <c r="I22" s="143">
        <v>3099.5</v>
      </c>
      <c r="J22" s="144">
        <v>493</v>
      </c>
      <c r="K22" s="143">
        <v>3459</v>
      </c>
      <c r="L22" s="144">
        <v>515</v>
      </c>
      <c r="M22" s="143">
        <v>3443</v>
      </c>
      <c r="N22" s="144">
        <v>508</v>
      </c>
      <c r="O22" s="147">
        <f>+I22+K22+M22</f>
        <v>10001.5</v>
      </c>
      <c r="P22" s="175">
        <f>+J22+L22+N22</f>
        <v>1516</v>
      </c>
      <c r="Q22" s="145">
        <f t="shared" si="0"/>
        <v>40.972972972972975</v>
      </c>
      <c r="R22" s="146">
        <f t="shared" si="1"/>
        <v>6.597295514511873</v>
      </c>
      <c r="S22" s="143">
        <v>33369.3</v>
      </c>
      <c r="T22" s="140">
        <f>IF(S22&lt;&gt;0,-(S22-O22)/S22,"")</f>
        <v>-0.7002783996068243</v>
      </c>
      <c r="U22" s="147">
        <v>1046057.6</v>
      </c>
      <c r="V22" s="144">
        <v>122050</v>
      </c>
      <c r="W22" s="149">
        <f>U22/V22</f>
        <v>8.570730028676772</v>
      </c>
      <c r="X22" s="155"/>
    </row>
    <row r="23" spans="1:24" s="20" customFormat="1" ht="15" customHeight="1">
      <c r="A23" s="2">
        <v>19</v>
      </c>
      <c r="B23" s="148" t="s">
        <v>60</v>
      </c>
      <c r="C23" s="174">
        <v>40095</v>
      </c>
      <c r="D23" s="141" t="s">
        <v>24</v>
      </c>
      <c r="E23" s="141" t="s">
        <v>97</v>
      </c>
      <c r="F23" s="142">
        <v>75</v>
      </c>
      <c r="G23" s="142">
        <v>14</v>
      </c>
      <c r="H23" s="142">
        <v>4</v>
      </c>
      <c r="I23" s="143">
        <v>3010</v>
      </c>
      <c r="J23" s="144">
        <v>323</v>
      </c>
      <c r="K23" s="143">
        <v>3651</v>
      </c>
      <c r="L23" s="144">
        <v>402</v>
      </c>
      <c r="M23" s="143">
        <v>3286</v>
      </c>
      <c r="N23" s="144">
        <v>357</v>
      </c>
      <c r="O23" s="147">
        <f>+I23+K23+M23</f>
        <v>9947</v>
      </c>
      <c r="P23" s="175">
        <f>+J23+L23+N23</f>
        <v>1082</v>
      </c>
      <c r="Q23" s="145">
        <f t="shared" si="0"/>
        <v>77.28571428571429</v>
      </c>
      <c r="R23" s="146">
        <f t="shared" si="1"/>
        <v>9.193160813308687</v>
      </c>
      <c r="S23" s="143">
        <v>58313</v>
      </c>
      <c r="T23" s="140">
        <f>IF(S23&lt;&gt;0,-(S23-O23)/S23,"")</f>
        <v>-0.8294205408742475</v>
      </c>
      <c r="U23" s="147">
        <v>700393</v>
      </c>
      <c r="V23" s="144">
        <v>68987</v>
      </c>
      <c r="W23" s="149">
        <f>U23/V23</f>
        <v>10.15253598504066</v>
      </c>
      <c r="X23" s="155"/>
    </row>
    <row r="24" spans="1:24" s="20" customFormat="1" ht="15" customHeight="1">
      <c r="A24" s="51">
        <v>20</v>
      </c>
      <c r="B24" s="148" t="s">
        <v>80</v>
      </c>
      <c r="C24" s="174">
        <v>40074</v>
      </c>
      <c r="D24" s="141" t="s">
        <v>2</v>
      </c>
      <c r="E24" s="141" t="s">
        <v>27</v>
      </c>
      <c r="F24" s="142">
        <v>61</v>
      </c>
      <c r="G24" s="142">
        <v>17</v>
      </c>
      <c r="H24" s="142">
        <v>7</v>
      </c>
      <c r="I24" s="143">
        <v>2233</v>
      </c>
      <c r="J24" s="144">
        <v>342</v>
      </c>
      <c r="K24" s="143">
        <v>2520</v>
      </c>
      <c r="L24" s="144">
        <v>375</v>
      </c>
      <c r="M24" s="143">
        <v>2356</v>
      </c>
      <c r="N24" s="144">
        <v>353</v>
      </c>
      <c r="O24" s="147">
        <f>+M24+K24+I24</f>
        <v>7109</v>
      </c>
      <c r="P24" s="175">
        <f>+N24+L24+J24</f>
        <v>1070</v>
      </c>
      <c r="Q24" s="145">
        <f t="shared" si="0"/>
        <v>62.94117647058823</v>
      </c>
      <c r="R24" s="146">
        <f t="shared" si="1"/>
        <v>6.64392523364486</v>
      </c>
      <c r="S24" s="143">
        <v>7963</v>
      </c>
      <c r="T24" s="140">
        <f>-(S24-O24)/S24</f>
        <v>-0.10724601280924274</v>
      </c>
      <c r="U24" s="147">
        <v>1019381</v>
      </c>
      <c r="V24" s="144">
        <v>101429</v>
      </c>
      <c r="W24" s="149">
        <f>+U24/V24</f>
        <v>10.050192745664456</v>
      </c>
      <c r="X24" s="155"/>
    </row>
    <row r="25" spans="1:24" s="20" customFormat="1" ht="15" customHeight="1">
      <c r="A25" s="51">
        <v>21</v>
      </c>
      <c r="B25" s="148" t="s">
        <v>98</v>
      </c>
      <c r="C25" s="174">
        <v>40074</v>
      </c>
      <c r="D25" s="141" t="s">
        <v>59</v>
      </c>
      <c r="E25" s="141" t="s">
        <v>59</v>
      </c>
      <c r="F25" s="142">
        <v>11</v>
      </c>
      <c r="G25" s="142">
        <v>11</v>
      </c>
      <c r="H25" s="142">
        <v>7</v>
      </c>
      <c r="I25" s="143">
        <v>1539</v>
      </c>
      <c r="J25" s="144">
        <v>215</v>
      </c>
      <c r="K25" s="143">
        <v>2210.5</v>
      </c>
      <c r="L25" s="144">
        <v>323</v>
      </c>
      <c r="M25" s="143">
        <v>2177.5</v>
      </c>
      <c r="N25" s="144">
        <v>310</v>
      </c>
      <c r="O25" s="147">
        <f>SUM(I25+K25+M25)</f>
        <v>5927</v>
      </c>
      <c r="P25" s="175">
        <f>SUM(J25+L25+N25)</f>
        <v>848</v>
      </c>
      <c r="Q25" s="145">
        <f t="shared" si="0"/>
        <v>77.0909090909091</v>
      </c>
      <c r="R25" s="146">
        <f t="shared" si="1"/>
        <v>6.98938679245283</v>
      </c>
      <c r="S25" s="143">
        <v>7922</v>
      </c>
      <c r="T25" s="140">
        <f>(+S25-O25)/S25</f>
        <v>0.2518303458722545</v>
      </c>
      <c r="U25" s="147">
        <v>150518.5</v>
      </c>
      <c r="V25" s="144">
        <v>17589</v>
      </c>
      <c r="W25" s="149">
        <f>U25/V25</f>
        <v>8.557535959974985</v>
      </c>
      <c r="X25" s="155"/>
    </row>
    <row r="26" spans="1:24" s="20" customFormat="1" ht="15" customHeight="1">
      <c r="A26" s="51">
        <v>22</v>
      </c>
      <c r="B26" s="148" t="s">
        <v>99</v>
      </c>
      <c r="C26" s="174">
        <v>40095</v>
      </c>
      <c r="D26" s="141" t="s">
        <v>25</v>
      </c>
      <c r="E26" s="141" t="s">
        <v>62</v>
      </c>
      <c r="F26" s="142">
        <v>52</v>
      </c>
      <c r="G26" s="142">
        <v>27</v>
      </c>
      <c r="H26" s="142">
        <v>4</v>
      </c>
      <c r="I26" s="143">
        <v>1437</v>
      </c>
      <c r="J26" s="144">
        <v>231</v>
      </c>
      <c r="K26" s="143">
        <v>1686</v>
      </c>
      <c r="L26" s="144">
        <v>269</v>
      </c>
      <c r="M26" s="143">
        <v>2340</v>
      </c>
      <c r="N26" s="144">
        <v>372</v>
      </c>
      <c r="O26" s="147">
        <f>I26+K26+M26</f>
        <v>5463</v>
      </c>
      <c r="P26" s="175">
        <f>J26+L26+N26</f>
        <v>872</v>
      </c>
      <c r="Q26" s="145">
        <f t="shared" si="0"/>
        <v>32.2962962962963</v>
      </c>
      <c r="R26" s="146">
        <f t="shared" si="1"/>
        <v>6.264908256880734</v>
      </c>
      <c r="S26" s="143">
        <v>14618</v>
      </c>
      <c r="T26" s="140">
        <f>-(S26-O26)/S26</f>
        <v>-0.6262826652072787</v>
      </c>
      <c r="U26" s="147">
        <v>210316.25</v>
      </c>
      <c r="V26" s="144">
        <v>25557</v>
      </c>
      <c r="W26" s="149">
        <f>U26/V26</f>
        <v>8.229301169933873</v>
      </c>
      <c r="X26" s="155">
        <v>1</v>
      </c>
    </row>
    <row r="27" spans="1:24" s="20" customFormat="1" ht="15" customHeight="1">
      <c r="A27" s="51">
        <v>23</v>
      </c>
      <c r="B27" s="148" t="s">
        <v>100</v>
      </c>
      <c r="C27" s="174">
        <v>39829</v>
      </c>
      <c r="D27" s="141" t="s">
        <v>25</v>
      </c>
      <c r="E27" s="141" t="s">
        <v>101</v>
      </c>
      <c r="F27" s="142">
        <v>65</v>
      </c>
      <c r="G27" s="142">
        <v>4</v>
      </c>
      <c r="H27" s="142">
        <v>33</v>
      </c>
      <c r="I27" s="143">
        <v>1600</v>
      </c>
      <c r="J27" s="144">
        <v>400</v>
      </c>
      <c r="K27" s="143">
        <v>1600</v>
      </c>
      <c r="L27" s="144">
        <v>400</v>
      </c>
      <c r="M27" s="143">
        <v>1672</v>
      </c>
      <c r="N27" s="144">
        <v>418</v>
      </c>
      <c r="O27" s="147">
        <f>I27+K27+M27</f>
        <v>4872</v>
      </c>
      <c r="P27" s="175">
        <f>J27+L27+N27</f>
        <v>1218</v>
      </c>
      <c r="Q27" s="145">
        <f t="shared" si="0"/>
        <v>304.5</v>
      </c>
      <c r="R27" s="146">
        <f t="shared" si="1"/>
        <v>4</v>
      </c>
      <c r="S27" s="143"/>
      <c r="T27" s="140"/>
      <c r="U27" s="147">
        <v>837327.5</v>
      </c>
      <c r="V27" s="144">
        <v>112935</v>
      </c>
      <c r="W27" s="149">
        <f>U27/V27</f>
        <v>7.414242705981317</v>
      </c>
      <c r="X27" s="155">
        <v>1</v>
      </c>
    </row>
    <row r="28" spans="1:24" s="20" customFormat="1" ht="15" customHeight="1">
      <c r="A28" s="51">
        <v>24</v>
      </c>
      <c r="B28" s="148" t="s">
        <v>54</v>
      </c>
      <c r="C28" s="174">
        <v>40088</v>
      </c>
      <c r="D28" s="141" t="s">
        <v>55</v>
      </c>
      <c r="E28" s="141" t="s">
        <v>56</v>
      </c>
      <c r="F28" s="142">
        <v>53</v>
      </c>
      <c r="G28" s="142">
        <v>7</v>
      </c>
      <c r="H28" s="142">
        <v>5</v>
      </c>
      <c r="I28" s="143">
        <v>1161</v>
      </c>
      <c r="J28" s="144">
        <v>211</v>
      </c>
      <c r="K28" s="143">
        <v>1145</v>
      </c>
      <c r="L28" s="144">
        <v>165</v>
      </c>
      <c r="M28" s="143">
        <v>1015</v>
      </c>
      <c r="N28" s="144">
        <v>152</v>
      </c>
      <c r="O28" s="147">
        <f>+I28+K28+M28</f>
        <v>3321</v>
      </c>
      <c r="P28" s="175">
        <f>+J28+L28+N28</f>
        <v>528</v>
      </c>
      <c r="Q28" s="145">
        <f t="shared" si="0"/>
        <v>75.42857142857143</v>
      </c>
      <c r="R28" s="146">
        <f t="shared" si="1"/>
        <v>6.2897727272727275</v>
      </c>
      <c r="S28" s="143">
        <v>6773</v>
      </c>
      <c r="T28" s="140">
        <f>(+S28-O28)/S28</f>
        <v>0.5096707515133618</v>
      </c>
      <c r="U28" s="147">
        <v>512918</v>
      </c>
      <c r="V28" s="144">
        <v>49979</v>
      </c>
      <c r="W28" s="149">
        <f>+U28/V28</f>
        <v>10.262670321535044</v>
      </c>
      <c r="X28" s="155"/>
    </row>
    <row r="29" spans="1:24" s="20" customFormat="1" ht="15" customHeight="1">
      <c r="A29" s="51">
        <v>25</v>
      </c>
      <c r="B29" s="148" t="s">
        <v>41</v>
      </c>
      <c r="C29" s="174">
        <v>40074</v>
      </c>
      <c r="D29" s="141" t="s">
        <v>34</v>
      </c>
      <c r="E29" s="141" t="s">
        <v>42</v>
      </c>
      <c r="F29" s="142">
        <v>142</v>
      </c>
      <c r="G29" s="142">
        <v>3</v>
      </c>
      <c r="H29" s="142">
        <v>7</v>
      </c>
      <c r="I29" s="143">
        <v>535</v>
      </c>
      <c r="J29" s="144">
        <v>107</v>
      </c>
      <c r="K29" s="143">
        <v>970</v>
      </c>
      <c r="L29" s="144">
        <v>194</v>
      </c>
      <c r="M29" s="143">
        <v>1735</v>
      </c>
      <c r="N29" s="144">
        <v>347</v>
      </c>
      <c r="O29" s="147">
        <f>I29+K29+M29</f>
        <v>3240</v>
      </c>
      <c r="P29" s="175">
        <f>J29+L29+N29</f>
        <v>648</v>
      </c>
      <c r="Q29" s="145">
        <f t="shared" si="0"/>
        <v>216</v>
      </c>
      <c r="R29" s="146">
        <f t="shared" si="1"/>
        <v>5</v>
      </c>
      <c r="S29" s="143">
        <v>1052</v>
      </c>
      <c r="T29" s="140">
        <f>(+S29-O29)/S29</f>
        <v>-2.079847908745247</v>
      </c>
      <c r="U29" s="147">
        <v>808280.5</v>
      </c>
      <c r="V29" s="144">
        <v>101873</v>
      </c>
      <c r="W29" s="149">
        <f>IF(U29&lt;&gt;0,U29/V29,"")</f>
        <v>7.934197481177544</v>
      </c>
      <c r="X29" s="155"/>
    </row>
    <row r="30" spans="1:24" s="20" customFormat="1" ht="15" customHeight="1">
      <c r="A30" s="51">
        <v>26</v>
      </c>
      <c r="B30" s="148" t="s">
        <v>47</v>
      </c>
      <c r="C30" s="174">
        <v>40081</v>
      </c>
      <c r="D30" s="141" t="s">
        <v>24</v>
      </c>
      <c r="E30" s="141" t="s">
        <v>29</v>
      </c>
      <c r="F30" s="142">
        <v>70</v>
      </c>
      <c r="G30" s="142">
        <v>8</v>
      </c>
      <c r="H30" s="142">
        <v>6</v>
      </c>
      <c r="I30" s="143">
        <v>1191</v>
      </c>
      <c r="J30" s="144">
        <v>173</v>
      </c>
      <c r="K30" s="143">
        <v>957</v>
      </c>
      <c r="L30" s="144">
        <v>140</v>
      </c>
      <c r="M30" s="143">
        <v>1069</v>
      </c>
      <c r="N30" s="144">
        <v>158</v>
      </c>
      <c r="O30" s="147">
        <f>+I30+K30+M30</f>
        <v>3217</v>
      </c>
      <c r="P30" s="175">
        <f>+J30+L30+N30</f>
        <v>471</v>
      </c>
      <c r="Q30" s="145">
        <f t="shared" si="0"/>
        <v>58.875</v>
      </c>
      <c r="R30" s="146">
        <f t="shared" si="1"/>
        <v>6.830148619957537</v>
      </c>
      <c r="S30" s="143">
        <v>14329</v>
      </c>
      <c r="T30" s="140">
        <f>IF(S30&lt;&gt;0,-(S30-O30)/S30,"")</f>
        <v>-0.7754902644985693</v>
      </c>
      <c r="U30" s="147">
        <v>1383707</v>
      </c>
      <c r="V30" s="144">
        <v>135619</v>
      </c>
      <c r="W30" s="149">
        <f aca="true" t="shared" si="2" ref="W30:W37">U30/V30</f>
        <v>10.202899298770822</v>
      </c>
      <c r="X30" s="155"/>
    </row>
    <row r="31" spans="1:24" s="20" customFormat="1" ht="15" customHeight="1">
      <c r="A31" s="2">
        <v>27</v>
      </c>
      <c r="B31" s="148" t="s">
        <v>84</v>
      </c>
      <c r="C31" s="174">
        <v>40088</v>
      </c>
      <c r="D31" s="141" t="s">
        <v>83</v>
      </c>
      <c r="E31" s="141" t="s">
        <v>102</v>
      </c>
      <c r="F31" s="142">
        <v>25</v>
      </c>
      <c r="G31" s="142">
        <v>7</v>
      </c>
      <c r="H31" s="142">
        <v>5</v>
      </c>
      <c r="I31" s="143">
        <v>956</v>
      </c>
      <c r="J31" s="144">
        <v>191</v>
      </c>
      <c r="K31" s="143">
        <v>976</v>
      </c>
      <c r="L31" s="144">
        <v>195</v>
      </c>
      <c r="M31" s="143">
        <v>1032</v>
      </c>
      <c r="N31" s="144">
        <v>205</v>
      </c>
      <c r="O31" s="147">
        <f>M31+K31+I31</f>
        <v>2964</v>
      </c>
      <c r="P31" s="175">
        <f>J31+L31+N31</f>
        <v>591</v>
      </c>
      <c r="Q31" s="145">
        <f t="shared" si="0"/>
        <v>84.42857142857143</v>
      </c>
      <c r="R31" s="146">
        <f t="shared" si="1"/>
        <v>5.0152284263959395</v>
      </c>
      <c r="S31" s="143">
        <v>720</v>
      </c>
      <c r="T31" s="140">
        <f>IF(S31&lt;&gt;0,-(S31-O31)/S31,"")</f>
        <v>3.1166666666666667</v>
      </c>
      <c r="U31" s="147">
        <v>32768.25</v>
      </c>
      <c r="V31" s="144">
        <v>5141</v>
      </c>
      <c r="W31" s="149">
        <f t="shared" si="2"/>
        <v>6.373905854892044</v>
      </c>
      <c r="X31" s="155"/>
    </row>
    <row r="32" spans="1:24" s="20" customFormat="1" ht="15" customHeight="1">
      <c r="A32" s="2">
        <v>28</v>
      </c>
      <c r="B32" s="148" t="s">
        <v>37</v>
      </c>
      <c r="C32" s="174">
        <v>40046</v>
      </c>
      <c r="D32" s="141" t="s">
        <v>25</v>
      </c>
      <c r="E32" s="141" t="s">
        <v>30</v>
      </c>
      <c r="F32" s="142">
        <v>5</v>
      </c>
      <c r="G32" s="142">
        <v>5</v>
      </c>
      <c r="H32" s="142">
        <v>11</v>
      </c>
      <c r="I32" s="143">
        <v>637</v>
      </c>
      <c r="J32" s="144">
        <v>99</v>
      </c>
      <c r="K32" s="143">
        <v>865.5</v>
      </c>
      <c r="L32" s="144">
        <v>117</v>
      </c>
      <c r="M32" s="143">
        <v>1248.5</v>
      </c>
      <c r="N32" s="144">
        <v>175</v>
      </c>
      <c r="O32" s="147">
        <f>I32+K32+M32</f>
        <v>2751</v>
      </c>
      <c r="P32" s="175">
        <f>J32+L32+N32</f>
        <v>391</v>
      </c>
      <c r="Q32" s="145">
        <f t="shared" si="0"/>
        <v>78.2</v>
      </c>
      <c r="R32" s="146">
        <f t="shared" si="1"/>
        <v>7.035805626598465</v>
      </c>
      <c r="S32" s="143">
        <v>2501</v>
      </c>
      <c r="T32" s="140">
        <f>-(S32-O32)/S32</f>
        <v>0.09996001599360256</v>
      </c>
      <c r="U32" s="147">
        <v>101117.25</v>
      </c>
      <c r="V32" s="144">
        <v>11922</v>
      </c>
      <c r="W32" s="149">
        <f t="shared" si="2"/>
        <v>8.481567689984901</v>
      </c>
      <c r="X32" s="155"/>
    </row>
    <row r="33" spans="1:24" s="20" customFormat="1" ht="15" customHeight="1">
      <c r="A33" s="2">
        <v>29</v>
      </c>
      <c r="B33" s="148" t="s">
        <v>81</v>
      </c>
      <c r="C33" s="174">
        <v>40088</v>
      </c>
      <c r="D33" s="141" t="s">
        <v>24</v>
      </c>
      <c r="E33" s="141" t="s">
        <v>82</v>
      </c>
      <c r="F33" s="142">
        <v>10</v>
      </c>
      <c r="G33" s="142">
        <v>4</v>
      </c>
      <c r="H33" s="142">
        <v>4</v>
      </c>
      <c r="I33" s="143">
        <v>457</v>
      </c>
      <c r="J33" s="144">
        <v>59</v>
      </c>
      <c r="K33" s="143">
        <v>974</v>
      </c>
      <c r="L33" s="144">
        <v>137</v>
      </c>
      <c r="M33" s="143">
        <v>1011</v>
      </c>
      <c r="N33" s="144">
        <v>139</v>
      </c>
      <c r="O33" s="147">
        <f>+I33+K33+M33</f>
        <v>2442</v>
      </c>
      <c r="P33" s="175">
        <f>+J33+L33+N33</f>
        <v>335</v>
      </c>
      <c r="Q33" s="145">
        <f t="shared" si="0"/>
        <v>83.75</v>
      </c>
      <c r="R33" s="146">
        <f t="shared" si="1"/>
        <v>7.28955223880597</v>
      </c>
      <c r="S33" s="143">
        <v>1948</v>
      </c>
      <c r="T33" s="140">
        <f>IF(S33&lt;&gt;0,-(S33-O33)/S33,"")</f>
        <v>0.2535934291581109</v>
      </c>
      <c r="U33" s="147">
        <v>47744</v>
      </c>
      <c r="V33" s="144">
        <v>4603</v>
      </c>
      <c r="W33" s="149">
        <f t="shared" si="2"/>
        <v>10.372365848359765</v>
      </c>
      <c r="X33" s="155"/>
    </row>
    <row r="34" spans="1:24" s="20" customFormat="1" ht="15" customHeight="1">
      <c r="A34" s="2">
        <v>30</v>
      </c>
      <c r="B34" s="148" t="s">
        <v>48</v>
      </c>
      <c r="C34" s="174">
        <v>40081</v>
      </c>
      <c r="D34" s="141" t="s">
        <v>87</v>
      </c>
      <c r="E34" s="141" t="s">
        <v>49</v>
      </c>
      <c r="F34" s="142">
        <v>30</v>
      </c>
      <c r="G34" s="142">
        <v>1</v>
      </c>
      <c r="H34" s="142">
        <v>6</v>
      </c>
      <c r="I34" s="143">
        <v>684</v>
      </c>
      <c r="J34" s="144">
        <v>170</v>
      </c>
      <c r="K34" s="143">
        <v>675</v>
      </c>
      <c r="L34" s="144">
        <v>168</v>
      </c>
      <c r="M34" s="143">
        <v>825</v>
      </c>
      <c r="N34" s="144">
        <v>205</v>
      </c>
      <c r="O34" s="147">
        <f>SUM(I34+K34+M34)</f>
        <v>2184</v>
      </c>
      <c r="P34" s="175">
        <f>SUM(J34+L34+N34)</f>
        <v>543</v>
      </c>
      <c r="Q34" s="145">
        <f t="shared" si="0"/>
        <v>543</v>
      </c>
      <c r="R34" s="146">
        <f t="shared" si="1"/>
        <v>4.0220994475138125</v>
      </c>
      <c r="S34" s="143">
        <v>5227</v>
      </c>
      <c r="T34" s="140">
        <f>(+S34-O34)/S34</f>
        <v>0.5821695044958868</v>
      </c>
      <c r="U34" s="147">
        <v>105058</v>
      </c>
      <c r="V34" s="144">
        <v>13101</v>
      </c>
      <c r="W34" s="149">
        <f t="shared" si="2"/>
        <v>8.019082512785284</v>
      </c>
      <c r="X34" s="155">
        <v>1</v>
      </c>
    </row>
    <row r="35" spans="1:24" s="20" customFormat="1" ht="15" customHeight="1">
      <c r="A35" s="2">
        <v>31</v>
      </c>
      <c r="B35" s="148" t="s">
        <v>39</v>
      </c>
      <c r="C35" s="174">
        <v>40067</v>
      </c>
      <c r="D35" s="141" t="s">
        <v>25</v>
      </c>
      <c r="E35" s="141" t="s">
        <v>26</v>
      </c>
      <c r="F35" s="142">
        <v>51</v>
      </c>
      <c r="G35" s="142">
        <v>12</v>
      </c>
      <c r="H35" s="142">
        <v>8</v>
      </c>
      <c r="I35" s="143">
        <v>979</v>
      </c>
      <c r="J35" s="144">
        <v>160</v>
      </c>
      <c r="K35" s="143">
        <v>517</v>
      </c>
      <c r="L35" s="144">
        <v>87</v>
      </c>
      <c r="M35" s="143">
        <v>684</v>
      </c>
      <c r="N35" s="144">
        <v>116</v>
      </c>
      <c r="O35" s="147">
        <f aca="true" t="shared" si="3" ref="O35:P40">I35+K35+M35</f>
        <v>2180</v>
      </c>
      <c r="P35" s="175">
        <f t="shared" si="3"/>
        <v>363</v>
      </c>
      <c r="Q35" s="145">
        <f t="shared" si="0"/>
        <v>30.25</v>
      </c>
      <c r="R35" s="146">
        <f t="shared" si="1"/>
        <v>6.005509641873278</v>
      </c>
      <c r="S35" s="143">
        <v>2532</v>
      </c>
      <c r="T35" s="140">
        <f>-(S35-O35)/S35</f>
        <v>-0.13902053712480253</v>
      </c>
      <c r="U35" s="147">
        <v>456330</v>
      </c>
      <c r="V35" s="144">
        <v>49489</v>
      </c>
      <c r="W35" s="149">
        <f t="shared" si="2"/>
        <v>9.22083695366647</v>
      </c>
      <c r="X35" s="155"/>
    </row>
    <row r="36" spans="1:24" s="20" customFormat="1" ht="15" customHeight="1">
      <c r="A36" s="2">
        <v>32</v>
      </c>
      <c r="B36" s="148" t="s">
        <v>32</v>
      </c>
      <c r="C36" s="174">
        <v>39995</v>
      </c>
      <c r="D36" s="141" t="s">
        <v>25</v>
      </c>
      <c r="E36" s="141" t="s">
        <v>26</v>
      </c>
      <c r="F36" s="142">
        <v>209</v>
      </c>
      <c r="G36" s="142">
        <v>18</v>
      </c>
      <c r="H36" s="142">
        <v>18</v>
      </c>
      <c r="I36" s="143">
        <v>556.5</v>
      </c>
      <c r="J36" s="144">
        <v>87</v>
      </c>
      <c r="K36" s="143">
        <v>712</v>
      </c>
      <c r="L36" s="144">
        <v>94</v>
      </c>
      <c r="M36" s="143">
        <v>883</v>
      </c>
      <c r="N36" s="144">
        <v>127</v>
      </c>
      <c r="O36" s="147">
        <f t="shared" si="3"/>
        <v>2151.5</v>
      </c>
      <c r="P36" s="175">
        <f t="shared" si="3"/>
        <v>308</v>
      </c>
      <c r="Q36" s="145">
        <f t="shared" si="0"/>
        <v>17.11111111111111</v>
      </c>
      <c r="R36" s="146">
        <f t="shared" si="1"/>
        <v>6.9853896103896105</v>
      </c>
      <c r="S36" s="143">
        <v>5688.5</v>
      </c>
      <c r="T36" s="140">
        <f>-(S36-O36)/S36</f>
        <v>-0.621780785795904</v>
      </c>
      <c r="U36" s="147">
        <v>11302287</v>
      </c>
      <c r="V36" s="144">
        <v>1400173</v>
      </c>
      <c r="W36" s="149">
        <f t="shared" si="2"/>
        <v>8.072064666294807</v>
      </c>
      <c r="X36" s="155">
        <v>1</v>
      </c>
    </row>
    <row r="37" spans="1:24" s="20" customFormat="1" ht="15" customHeight="1">
      <c r="A37" s="2">
        <v>33</v>
      </c>
      <c r="B37" s="148" t="s">
        <v>103</v>
      </c>
      <c r="C37" s="174">
        <v>40074</v>
      </c>
      <c r="D37" s="141" t="s">
        <v>25</v>
      </c>
      <c r="E37" s="141" t="s">
        <v>40</v>
      </c>
      <c r="F37" s="142">
        <v>30</v>
      </c>
      <c r="G37" s="142">
        <v>8</v>
      </c>
      <c r="H37" s="142">
        <v>7</v>
      </c>
      <c r="I37" s="143">
        <v>443</v>
      </c>
      <c r="J37" s="144">
        <v>86</v>
      </c>
      <c r="K37" s="143">
        <v>406</v>
      </c>
      <c r="L37" s="144">
        <v>80</v>
      </c>
      <c r="M37" s="143">
        <v>697</v>
      </c>
      <c r="N37" s="144">
        <v>127</v>
      </c>
      <c r="O37" s="147">
        <f t="shared" si="3"/>
        <v>1546</v>
      </c>
      <c r="P37" s="175">
        <f t="shared" si="3"/>
        <v>293</v>
      </c>
      <c r="Q37" s="145">
        <f aca="true" t="shared" si="4" ref="Q37:Q53">IF(O37&lt;&gt;0,P37/G37,"")</f>
        <v>36.625</v>
      </c>
      <c r="R37" s="146">
        <f aca="true" t="shared" si="5" ref="R37:R53">IF(O37&lt;&gt;0,O37/P37,"")</f>
        <v>5.276450511945392</v>
      </c>
      <c r="S37" s="143">
        <v>822</v>
      </c>
      <c r="T37" s="140">
        <f>-(S37-O37)/S37</f>
        <v>0.8807785888077859</v>
      </c>
      <c r="U37" s="147">
        <v>187341.5</v>
      </c>
      <c r="V37" s="144">
        <v>20331</v>
      </c>
      <c r="W37" s="149">
        <f t="shared" si="2"/>
        <v>9.214573803551227</v>
      </c>
      <c r="X37" s="155"/>
    </row>
    <row r="38" spans="1:24" s="20" customFormat="1" ht="15" customHeight="1">
      <c r="A38" s="2">
        <v>34</v>
      </c>
      <c r="B38" s="148" t="s">
        <v>38</v>
      </c>
      <c r="C38" s="174">
        <v>40067</v>
      </c>
      <c r="D38" s="141" t="s">
        <v>34</v>
      </c>
      <c r="E38" s="141" t="s">
        <v>35</v>
      </c>
      <c r="F38" s="142">
        <v>105</v>
      </c>
      <c r="G38" s="142">
        <v>4</v>
      </c>
      <c r="H38" s="142">
        <v>8</v>
      </c>
      <c r="I38" s="143">
        <v>402</v>
      </c>
      <c r="J38" s="144">
        <v>111</v>
      </c>
      <c r="K38" s="143">
        <v>293.5</v>
      </c>
      <c r="L38" s="144">
        <v>82</v>
      </c>
      <c r="M38" s="143">
        <v>364</v>
      </c>
      <c r="N38" s="144">
        <v>88</v>
      </c>
      <c r="O38" s="147">
        <f t="shared" si="3"/>
        <v>1059.5</v>
      </c>
      <c r="P38" s="175">
        <f t="shared" si="3"/>
        <v>281</v>
      </c>
      <c r="Q38" s="145">
        <f t="shared" si="4"/>
        <v>70.25</v>
      </c>
      <c r="R38" s="146">
        <f t="shared" si="5"/>
        <v>3.7704626334519573</v>
      </c>
      <c r="S38" s="143">
        <v>2623</v>
      </c>
      <c r="T38" s="140">
        <f>(+S38-O38)/S38</f>
        <v>0.5960731986275257</v>
      </c>
      <c r="U38" s="147">
        <v>601879.25</v>
      </c>
      <c r="V38" s="144">
        <v>69756</v>
      </c>
      <c r="W38" s="149">
        <f>IF(U38&lt;&gt;0,U38/V38,"")</f>
        <v>8.628350966225128</v>
      </c>
      <c r="X38" s="155"/>
    </row>
    <row r="39" spans="1:24" s="20" customFormat="1" ht="15" customHeight="1">
      <c r="A39" s="2">
        <v>35</v>
      </c>
      <c r="B39" s="148" t="s">
        <v>44</v>
      </c>
      <c r="C39" s="174">
        <v>40074</v>
      </c>
      <c r="D39" s="141" t="s">
        <v>25</v>
      </c>
      <c r="E39" s="141" t="s">
        <v>45</v>
      </c>
      <c r="F39" s="142">
        <v>7</v>
      </c>
      <c r="G39" s="142">
        <v>4</v>
      </c>
      <c r="H39" s="142">
        <v>7</v>
      </c>
      <c r="I39" s="143">
        <v>431</v>
      </c>
      <c r="J39" s="144">
        <v>75</v>
      </c>
      <c r="K39" s="143">
        <v>321.5</v>
      </c>
      <c r="L39" s="144">
        <v>55</v>
      </c>
      <c r="M39" s="143">
        <v>274</v>
      </c>
      <c r="N39" s="144">
        <v>47</v>
      </c>
      <c r="O39" s="147">
        <f t="shared" si="3"/>
        <v>1026.5</v>
      </c>
      <c r="P39" s="175">
        <f t="shared" si="3"/>
        <v>177</v>
      </c>
      <c r="Q39" s="145">
        <f t="shared" si="4"/>
        <v>44.25</v>
      </c>
      <c r="R39" s="146">
        <f t="shared" si="5"/>
        <v>5.799435028248587</v>
      </c>
      <c r="S39" s="143">
        <v>910</v>
      </c>
      <c r="T39" s="140">
        <f>-(S39-O39)/S39</f>
        <v>0.128021978021978</v>
      </c>
      <c r="U39" s="147">
        <v>42152</v>
      </c>
      <c r="V39" s="144">
        <v>4892</v>
      </c>
      <c r="W39" s="149">
        <f>U39/V39</f>
        <v>8.616516762060506</v>
      </c>
      <c r="X39" s="155">
        <v>1</v>
      </c>
    </row>
    <row r="40" spans="1:24" s="20" customFormat="1" ht="15" customHeight="1">
      <c r="A40" s="2">
        <v>36</v>
      </c>
      <c r="B40" s="148" t="s">
        <v>58</v>
      </c>
      <c r="C40" s="174">
        <v>40088</v>
      </c>
      <c r="D40" s="141" t="s">
        <v>34</v>
      </c>
      <c r="E40" s="141" t="s">
        <v>104</v>
      </c>
      <c r="F40" s="142">
        <v>55</v>
      </c>
      <c r="G40" s="142">
        <v>5</v>
      </c>
      <c r="H40" s="142">
        <v>5</v>
      </c>
      <c r="I40" s="143">
        <v>213</v>
      </c>
      <c r="J40" s="144">
        <v>41</v>
      </c>
      <c r="K40" s="143">
        <v>427</v>
      </c>
      <c r="L40" s="144">
        <v>76</v>
      </c>
      <c r="M40" s="143">
        <v>312</v>
      </c>
      <c r="N40" s="144">
        <v>58</v>
      </c>
      <c r="O40" s="147">
        <f t="shared" si="3"/>
        <v>952</v>
      </c>
      <c r="P40" s="175">
        <f t="shared" si="3"/>
        <v>175</v>
      </c>
      <c r="Q40" s="145">
        <f t="shared" si="4"/>
        <v>35</v>
      </c>
      <c r="R40" s="146">
        <f t="shared" si="5"/>
        <v>5.44</v>
      </c>
      <c r="S40" s="143">
        <v>2212</v>
      </c>
      <c r="T40" s="140">
        <f>(+S40-O40)/S40</f>
        <v>0.569620253164557</v>
      </c>
      <c r="U40" s="147">
        <v>144314.5</v>
      </c>
      <c r="V40" s="144">
        <v>17634</v>
      </c>
      <c r="W40" s="149">
        <f>IF(U40&lt;&gt;0,U40/V40,"")</f>
        <v>8.183877736191448</v>
      </c>
      <c r="X40" s="155">
        <v>1</v>
      </c>
    </row>
    <row r="41" spans="1:24" s="20" customFormat="1" ht="15" customHeight="1">
      <c r="A41" s="2">
        <v>37</v>
      </c>
      <c r="B41" s="148" t="s">
        <v>63</v>
      </c>
      <c r="C41" s="174">
        <v>40095</v>
      </c>
      <c r="D41" s="141" t="s">
        <v>87</v>
      </c>
      <c r="E41" s="141" t="s">
        <v>105</v>
      </c>
      <c r="F41" s="142">
        <v>8</v>
      </c>
      <c r="G41" s="142">
        <v>6</v>
      </c>
      <c r="H41" s="142">
        <v>4</v>
      </c>
      <c r="I41" s="143">
        <v>152</v>
      </c>
      <c r="J41" s="144">
        <v>25</v>
      </c>
      <c r="K41" s="143">
        <v>242</v>
      </c>
      <c r="L41" s="144">
        <v>39</v>
      </c>
      <c r="M41" s="143">
        <v>297</v>
      </c>
      <c r="N41" s="144">
        <v>51</v>
      </c>
      <c r="O41" s="147">
        <f>SUM(I41+K41+M41)</f>
        <v>691</v>
      </c>
      <c r="P41" s="175">
        <f>SUM(J41+L41+N41)</f>
        <v>115</v>
      </c>
      <c r="Q41" s="145">
        <f t="shared" si="4"/>
        <v>19.166666666666668</v>
      </c>
      <c r="R41" s="146">
        <f t="shared" si="5"/>
        <v>6.008695652173913</v>
      </c>
      <c r="S41" s="143">
        <v>971</v>
      </c>
      <c r="T41" s="140">
        <f>(+S41-O41)/S41</f>
        <v>0.2883625128733265</v>
      </c>
      <c r="U41" s="147">
        <v>8090.5</v>
      </c>
      <c r="V41" s="144">
        <v>1034</v>
      </c>
      <c r="W41" s="149">
        <f>U41/V41</f>
        <v>7.824468085106383</v>
      </c>
      <c r="X41" s="155"/>
    </row>
    <row r="42" spans="1:24" s="20" customFormat="1" ht="15" customHeight="1">
      <c r="A42" s="2">
        <v>38</v>
      </c>
      <c r="B42" s="148" t="s">
        <v>106</v>
      </c>
      <c r="C42" s="174">
        <v>40081</v>
      </c>
      <c r="D42" s="141" t="s">
        <v>25</v>
      </c>
      <c r="E42" s="141" t="s">
        <v>31</v>
      </c>
      <c r="F42" s="142">
        <v>10</v>
      </c>
      <c r="G42" s="142">
        <v>3</v>
      </c>
      <c r="H42" s="142">
        <v>5</v>
      </c>
      <c r="I42" s="143">
        <v>208.5</v>
      </c>
      <c r="J42" s="144">
        <v>39</v>
      </c>
      <c r="K42" s="143">
        <v>138.5</v>
      </c>
      <c r="L42" s="144">
        <v>27</v>
      </c>
      <c r="M42" s="143">
        <v>329</v>
      </c>
      <c r="N42" s="144">
        <v>54</v>
      </c>
      <c r="O42" s="147">
        <f>I42+K42+M42</f>
        <v>676</v>
      </c>
      <c r="P42" s="175">
        <f>J42+L42+N42</f>
        <v>120</v>
      </c>
      <c r="Q42" s="145">
        <f t="shared" si="4"/>
        <v>40</v>
      </c>
      <c r="R42" s="146">
        <f t="shared" si="5"/>
        <v>5.633333333333334</v>
      </c>
      <c r="S42" s="143"/>
      <c r="T42" s="140"/>
      <c r="U42" s="147">
        <v>30034.5</v>
      </c>
      <c r="V42" s="144">
        <v>3006</v>
      </c>
      <c r="W42" s="149">
        <f>U42/V42</f>
        <v>9.991516966067865</v>
      </c>
      <c r="X42" s="155"/>
    </row>
    <row r="43" spans="1:24" s="20" customFormat="1" ht="15" customHeight="1">
      <c r="A43" s="2">
        <v>39</v>
      </c>
      <c r="B43" s="148" t="s">
        <v>71</v>
      </c>
      <c r="C43" s="174">
        <v>40102</v>
      </c>
      <c r="D43" s="141" t="s">
        <v>87</v>
      </c>
      <c r="E43" s="141" t="s">
        <v>107</v>
      </c>
      <c r="F43" s="142">
        <v>15</v>
      </c>
      <c r="G43" s="142">
        <v>8</v>
      </c>
      <c r="H43" s="142">
        <v>3</v>
      </c>
      <c r="I43" s="143">
        <v>102</v>
      </c>
      <c r="J43" s="144">
        <v>14</v>
      </c>
      <c r="K43" s="143">
        <v>252.5</v>
      </c>
      <c r="L43" s="144">
        <v>37</v>
      </c>
      <c r="M43" s="143">
        <v>317</v>
      </c>
      <c r="N43" s="144">
        <v>45</v>
      </c>
      <c r="O43" s="147">
        <f>I43+K43+M43</f>
        <v>671.5</v>
      </c>
      <c r="P43" s="175">
        <f>SUM(J43+L43+N43)</f>
        <v>96</v>
      </c>
      <c r="Q43" s="145">
        <f t="shared" si="4"/>
        <v>12</v>
      </c>
      <c r="R43" s="146">
        <f t="shared" si="5"/>
        <v>6.994791666666667</v>
      </c>
      <c r="S43" s="143">
        <v>2434.5</v>
      </c>
      <c r="T43" s="140">
        <f>(+S43-O43)/S43</f>
        <v>0.7241733415485726</v>
      </c>
      <c r="U43" s="147">
        <v>25061.5</v>
      </c>
      <c r="V43" s="144">
        <v>3699</v>
      </c>
      <c r="W43" s="149">
        <f>U43/V43</f>
        <v>6.775209516085429</v>
      </c>
      <c r="X43" s="155"/>
    </row>
    <row r="44" spans="1:24" s="20" customFormat="1" ht="15" customHeight="1">
      <c r="A44" s="2">
        <v>40</v>
      </c>
      <c r="B44" s="148" t="s">
        <v>33</v>
      </c>
      <c r="C44" s="174">
        <v>40025</v>
      </c>
      <c r="D44" s="141" t="s">
        <v>25</v>
      </c>
      <c r="E44" s="141" t="s">
        <v>31</v>
      </c>
      <c r="F44" s="142">
        <v>2</v>
      </c>
      <c r="G44" s="142">
        <v>2</v>
      </c>
      <c r="H44" s="142">
        <v>14</v>
      </c>
      <c r="I44" s="143">
        <v>172</v>
      </c>
      <c r="J44" s="144">
        <v>27</v>
      </c>
      <c r="K44" s="143">
        <v>87</v>
      </c>
      <c r="L44" s="144">
        <v>13</v>
      </c>
      <c r="M44" s="143">
        <v>392</v>
      </c>
      <c r="N44" s="144">
        <v>55</v>
      </c>
      <c r="O44" s="147">
        <f>I44+K44+M44</f>
        <v>651</v>
      </c>
      <c r="P44" s="175">
        <f>J44+L44+N44</f>
        <v>95</v>
      </c>
      <c r="Q44" s="145">
        <f t="shared" si="4"/>
        <v>47.5</v>
      </c>
      <c r="R44" s="146">
        <f t="shared" si="5"/>
        <v>6.852631578947369</v>
      </c>
      <c r="S44" s="143">
        <v>759</v>
      </c>
      <c r="T44" s="140">
        <f>-(S44-O44)/S44</f>
        <v>-0.1422924901185771</v>
      </c>
      <c r="U44" s="147">
        <v>51018</v>
      </c>
      <c r="V44" s="144">
        <v>5255</v>
      </c>
      <c r="W44" s="149">
        <f>U44/V44</f>
        <v>9.708468125594672</v>
      </c>
      <c r="X44" s="155">
        <v>1</v>
      </c>
    </row>
    <row r="45" spans="1:24" s="20" customFormat="1" ht="15" customHeight="1">
      <c r="A45" s="2">
        <v>41</v>
      </c>
      <c r="B45" s="148" t="s">
        <v>36</v>
      </c>
      <c r="C45" s="174">
        <v>40046</v>
      </c>
      <c r="D45" s="141" t="s">
        <v>2</v>
      </c>
      <c r="E45" s="141" t="s">
        <v>28</v>
      </c>
      <c r="F45" s="142">
        <v>55</v>
      </c>
      <c r="G45" s="142">
        <v>1</v>
      </c>
      <c r="H45" s="142">
        <v>11</v>
      </c>
      <c r="I45" s="143">
        <v>242</v>
      </c>
      <c r="J45" s="144">
        <v>114</v>
      </c>
      <c r="K45" s="143">
        <v>238</v>
      </c>
      <c r="L45" s="144">
        <v>143</v>
      </c>
      <c r="M45" s="143">
        <v>160</v>
      </c>
      <c r="N45" s="144">
        <v>93</v>
      </c>
      <c r="O45" s="147">
        <f aca="true" t="shared" si="6" ref="O45:P47">+M45+K45+I45</f>
        <v>640</v>
      </c>
      <c r="P45" s="175">
        <f t="shared" si="6"/>
        <v>350</v>
      </c>
      <c r="Q45" s="145">
        <f t="shared" si="4"/>
        <v>350</v>
      </c>
      <c r="R45" s="146">
        <f t="shared" si="5"/>
        <v>1.8285714285714285</v>
      </c>
      <c r="S45" s="143">
        <v>3145</v>
      </c>
      <c r="T45" s="140">
        <f>-(S45-O45)/S45</f>
        <v>-0.7965023847376789</v>
      </c>
      <c r="U45" s="147">
        <v>2893147</v>
      </c>
      <c r="V45" s="144">
        <v>288331</v>
      </c>
      <c r="W45" s="149">
        <f>+U45/V45</f>
        <v>10.034117039097426</v>
      </c>
      <c r="X45" s="155"/>
    </row>
    <row r="46" spans="1:24" s="20" customFormat="1" ht="15" customHeight="1">
      <c r="A46" s="2">
        <v>42</v>
      </c>
      <c r="B46" s="148" t="s">
        <v>57</v>
      </c>
      <c r="C46" s="174">
        <v>40088</v>
      </c>
      <c r="D46" s="141" t="s">
        <v>2</v>
      </c>
      <c r="E46" s="141" t="s">
        <v>28</v>
      </c>
      <c r="F46" s="142">
        <v>40</v>
      </c>
      <c r="G46" s="142">
        <v>2</v>
      </c>
      <c r="H46" s="142">
        <v>5</v>
      </c>
      <c r="I46" s="143">
        <v>171</v>
      </c>
      <c r="J46" s="144">
        <v>25</v>
      </c>
      <c r="K46" s="143">
        <v>199</v>
      </c>
      <c r="L46" s="144">
        <v>29</v>
      </c>
      <c r="M46" s="143">
        <v>165</v>
      </c>
      <c r="N46" s="144">
        <v>22</v>
      </c>
      <c r="O46" s="147">
        <f t="shared" si="6"/>
        <v>535</v>
      </c>
      <c r="P46" s="175">
        <f t="shared" si="6"/>
        <v>76</v>
      </c>
      <c r="Q46" s="145">
        <f t="shared" si="4"/>
        <v>38</v>
      </c>
      <c r="R46" s="146">
        <f t="shared" si="5"/>
        <v>7.0394736842105265</v>
      </c>
      <c r="S46" s="143">
        <v>144</v>
      </c>
      <c r="T46" s="140">
        <f>-(S46-O46)/S46</f>
        <v>2.7152777777777777</v>
      </c>
      <c r="U46" s="147">
        <v>274189</v>
      </c>
      <c r="V46" s="144">
        <v>26356</v>
      </c>
      <c r="W46" s="149">
        <f>+U46/V46</f>
        <v>10.403285779329185</v>
      </c>
      <c r="X46" s="155"/>
    </row>
    <row r="47" spans="1:24" s="20" customFormat="1" ht="15" customHeight="1">
      <c r="A47" s="2">
        <v>43</v>
      </c>
      <c r="B47" s="148" t="s">
        <v>108</v>
      </c>
      <c r="C47" s="174">
        <v>40053</v>
      </c>
      <c r="D47" s="141" t="s">
        <v>2</v>
      </c>
      <c r="E47" s="141" t="s">
        <v>76</v>
      </c>
      <c r="F47" s="142">
        <v>82</v>
      </c>
      <c r="G47" s="142">
        <v>2</v>
      </c>
      <c r="H47" s="142">
        <v>10</v>
      </c>
      <c r="I47" s="143">
        <v>153</v>
      </c>
      <c r="J47" s="144">
        <v>51</v>
      </c>
      <c r="K47" s="143">
        <v>159</v>
      </c>
      <c r="L47" s="144">
        <v>53</v>
      </c>
      <c r="M47" s="143">
        <v>174</v>
      </c>
      <c r="N47" s="144">
        <v>50</v>
      </c>
      <c r="O47" s="147">
        <f t="shared" si="6"/>
        <v>486</v>
      </c>
      <c r="P47" s="175">
        <f t="shared" si="6"/>
        <v>154</v>
      </c>
      <c r="Q47" s="145">
        <f t="shared" si="4"/>
        <v>77</v>
      </c>
      <c r="R47" s="146">
        <f t="shared" si="5"/>
        <v>3.155844155844156</v>
      </c>
      <c r="S47" s="143"/>
      <c r="T47" s="140"/>
      <c r="U47" s="147">
        <v>514972</v>
      </c>
      <c r="V47" s="144">
        <v>61363</v>
      </c>
      <c r="W47" s="149">
        <f>+U47/V47</f>
        <v>8.392223326760426</v>
      </c>
      <c r="X47" s="155"/>
    </row>
    <row r="48" spans="1:24" s="20" customFormat="1" ht="15" customHeight="1">
      <c r="A48" s="2">
        <v>44</v>
      </c>
      <c r="B48" s="148" t="s">
        <v>43</v>
      </c>
      <c r="C48" s="174">
        <v>40074</v>
      </c>
      <c r="D48" s="141" t="s">
        <v>34</v>
      </c>
      <c r="E48" s="141" t="s">
        <v>35</v>
      </c>
      <c r="F48" s="142">
        <v>65</v>
      </c>
      <c r="G48" s="142">
        <v>2</v>
      </c>
      <c r="H48" s="142">
        <v>7</v>
      </c>
      <c r="I48" s="143">
        <v>138</v>
      </c>
      <c r="J48" s="144">
        <v>24</v>
      </c>
      <c r="K48" s="143">
        <v>157</v>
      </c>
      <c r="L48" s="144">
        <v>31</v>
      </c>
      <c r="M48" s="143">
        <v>181</v>
      </c>
      <c r="N48" s="144">
        <v>31</v>
      </c>
      <c r="O48" s="147">
        <f>I48+K48+M48</f>
        <v>476</v>
      </c>
      <c r="P48" s="175">
        <f>J48+L48+N48</f>
        <v>86</v>
      </c>
      <c r="Q48" s="145">
        <f t="shared" si="4"/>
        <v>43</v>
      </c>
      <c r="R48" s="146">
        <f t="shared" si="5"/>
        <v>5.534883720930233</v>
      </c>
      <c r="S48" s="143">
        <v>1403</v>
      </c>
      <c r="T48" s="140">
        <f>(+S48-O48)/S48</f>
        <v>0.6607270135424091</v>
      </c>
      <c r="U48" s="147">
        <v>557547</v>
      </c>
      <c r="V48" s="144">
        <v>62039</v>
      </c>
      <c r="W48" s="149">
        <f>IF(U48&lt;&gt;0,U48/V48,"")</f>
        <v>8.987040410064637</v>
      </c>
      <c r="X48" s="155">
        <v>1</v>
      </c>
    </row>
    <row r="49" spans="1:24" s="20" customFormat="1" ht="15" customHeight="1">
      <c r="A49" s="2">
        <v>45</v>
      </c>
      <c r="B49" s="148" t="s">
        <v>109</v>
      </c>
      <c r="C49" s="174">
        <v>40025</v>
      </c>
      <c r="D49" s="141" t="s">
        <v>55</v>
      </c>
      <c r="E49" s="141" t="s">
        <v>56</v>
      </c>
      <c r="F49" s="142">
        <v>1</v>
      </c>
      <c r="G49" s="142">
        <v>1</v>
      </c>
      <c r="H49" s="142">
        <v>14</v>
      </c>
      <c r="I49" s="143">
        <v>95</v>
      </c>
      <c r="J49" s="144">
        <v>19</v>
      </c>
      <c r="K49" s="143">
        <v>138</v>
      </c>
      <c r="L49" s="144">
        <v>26</v>
      </c>
      <c r="M49" s="143">
        <v>140</v>
      </c>
      <c r="N49" s="144">
        <v>28</v>
      </c>
      <c r="O49" s="147">
        <f>+I49+K49+M49</f>
        <v>373</v>
      </c>
      <c r="P49" s="175">
        <f>+J49+L49+N49</f>
        <v>73</v>
      </c>
      <c r="Q49" s="145">
        <f t="shared" si="4"/>
        <v>73</v>
      </c>
      <c r="R49" s="146">
        <f t="shared" si="5"/>
        <v>5.109589041095891</v>
      </c>
      <c r="S49" s="143">
        <v>12</v>
      </c>
      <c r="T49" s="140">
        <f>(+S49-O49)/S49</f>
        <v>-30.083333333333332</v>
      </c>
      <c r="U49" s="147">
        <v>7070</v>
      </c>
      <c r="V49" s="144">
        <v>791</v>
      </c>
      <c r="W49" s="149">
        <f>+U49/V49</f>
        <v>8.938053097345133</v>
      </c>
      <c r="X49" s="155">
        <v>1</v>
      </c>
    </row>
    <row r="50" spans="1:24" s="20" customFormat="1" ht="15" customHeight="1">
      <c r="A50" s="51">
        <v>46</v>
      </c>
      <c r="B50" s="148" t="s">
        <v>110</v>
      </c>
      <c r="C50" s="174">
        <v>40032</v>
      </c>
      <c r="D50" s="141" t="s">
        <v>2</v>
      </c>
      <c r="E50" s="141" t="s">
        <v>111</v>
      </c>
      <c r="F50" s="142">
        <v>96</v>
      </c>
      <c r="G50" s="142">
        <v>1</v>
      </c>
      <c r="H50" s="142">
        <v>13</v>
      </c>
      <c r="I50" s="143">
        <v>87</v>
      </c>
      <c r="J50" s="144">
        <v>40</v>
      </c>
      <c r="K50" s="143">
        <v>87</v>
      </c>
      <c r="L50" s="144">
        <v>40</v>
      </c>
      <c r="M50" s="143">
        <v>87</v>
      </c>
      <c r="N50" s="144">
        <v>40</v>
      </c>
      <c r="O50" s="147">
        <f>+M50+K50+I50</f>
        <v>261</v>
      </c>
      <c r="P50" s="175">
        <f>+N50+L50+J50</f>
        <v>120</v>
      </c>
      <c r="Q50" s="145">
        <f t="shared" si="4"/>
        <v>120</v>
      </c>
      <c r="R50" s="146">
        <f t="shared" si="5"/>
        <v>2.175</v>
      </c>
      <c r="S50" s="143"/>
      <c r="T50" s="140"/>
      <c r="U50" s="147">
        <v>1448869</v>
      </c>
      <c r="V50" s="144">
        <v>174925</v>
      </c>
      <c r="W50" s="149">
        <f>+U50/V50</f>
        <v>8.282801200514506</v>
      </c>
      <c r="X50" s="155">
        <v>1</v>
      </c>
    </row>
    <row r="51" spans="1:24" s="20" customFormat="1" ht="15" customHeight="1">
      <c r="A51" s="51">
        <v>47</v>
      </c>
      <c r="B51" s="148" t="s">
        <v>112</v>
      </c>
      <c r="C51" s="174">
        <v>39885</v>
      </c>
      <c r="D51" s="141" t="s">
        <v>2</v>
      </c>
      <c r="E51" s="141" t="s">
        <v>111</v>
      </c>
      <c r="F51" s="142">
        <v>51</v>
      </c>
      <c r="G51" s="142">
        <v>1</v>
      </c>
      <c r="H51" s="142">
        <v>33</v>
      </c>
      <c r="I51" s="143">
        <v>87</v>
      </c>
      <c r="J51" s="144">
        <v>40</v>
      </c>
      <c r="K51" s="143">
        <v>87</v>
      </c>
      <c r="L51" s="144">
        <v>40</v>
      </c>
      <c r="M51" s="143">
        <v>87</v>
      </c>
      <c r="N51" s="144">
        <v>40</v>
      </c>
      <c r="O51" s="147">
        <f>+M51+K51+I51</f>
        <v>261</v>
      </c>
      <c r="P51" s="175">
        <f>+N51+L51+J51</f>
        <v>120</v>
      </c>
      <c r="Q51" s="145">
        <f t="shared" si="4"/>
        <v>120</v>
      </c>
      <c r="R51" s="146">
        <f t="shared" si="5"/>
        <v>2.175</v>
      </c>
      <c r="S51" s="143"/>
      <c r="T51" s="140"/>
      <c r="U51" s="147">
        <v>551132</v>
      </c>
      <c r="V51" s="144">
        <v>64720</v>
      </c>
      <c r="W51" s="149">
        <f>+U51/V51</f>
        <v>8.515636588380717</v>
      </c>
      <c r="X51" s="155"/>
    </row>
    <row r="52" spans="1:24" s="20" customFormat="1" ht="15" customHeight="1">
      <c r="A52" s="51">
        <v>48</v>
      </c>
      <c r="B52" s="148" t="s">
        <v>113</v>
      </c>
      <c r="C52" s="174">
        <v>40074</v>
      </c>
      <c r="D52" s="141" t="s">
        <v>24</v>
      </c>
      <c r="E52" s="141" t="s">
        <v>50</v>
      </c>
      <c r="F52" s="142">
        <v>66</v>
      </c>
      <c r="G52" s="142">
        <v>3</v>
      </c>
      <c r="H52" s="142">
        <v>7</v>
      </c>
      <c r="I52" s="143">
        <v>63</v>
      </c>
      <c r="J52" s="144">
        <v>12</v>
      </c>
      <c r="K52" s="143">
        <v>86</v>
      </c>
      <c r="L52" s="144">
        <v>17</v>
      </c>
      <c r="M52" s="143">
        <v>92</v>
      </c>
      <c r="N52" s="144">
        <v>18</v>
      </c>
      <c r="O52" s="147">
        <f>+I52+K52+M52</f>
        <v>241</v>
      </c>
      <c r="P52" s="175">
        <f>+J52+L52+N52</f>
        <v>47</v>
      </c>
      <c r="Q52" s="145">
        <f t="shared" si="4"/>
        <v>15.666666666666666</v>
      </c>
      <c r="R52" s="146">
        <f t="shared" si="5"/>
        <v>5.127659574468085</v>
      </c>
      <c r="S52" s="143">
        <v>278</v>
      </c>
      <c r="T52" s="140">
        <f>IF(S52&lt;&gt;0,-(S52-O52)/S52,"")</f>
        <v>-0.13309352517985612</v>
      </c>
      <c r="U52" s="147">
        <v>225532</v>
      </c>
      <c r="V52" s="144">
        <v>27886</v>
      </c>
      <c r="W52" s="149">
        <f>U52/V52</f>
        <v>8.087642544646059</v>
      </c>
      <c r="X52" s="155"/>
    </row>
    <row r="53" spans="1:24" s="20" customFormat="1" ht="15" customHeight="1" thickBot="1">
      <c r="A53" s="51">
        <v>49</v>
      </c>
      <c r="B53" s="157" t="s">
        <v>85</v>
      </c>
      <c r="C53" s="178">
        <v>39969</v>
      </c>
      <c r="D53" s="158" t="s">
        <v>34</v>
      </c>
      <c r="E53" s="158" t="s">
        <v>96</v>
      </c>
      <c r="F53" s="159">
        <v>2</v>
      </c>
      <c r="G53" s="159">
        <v>1</v>
      </c>
      <c r="H53" s="159">
        <v>21</v>
      </c>
      <c r="I53" s="160">
        <v>36</v>
      </c>
      <c r="J53" s="161">
        <v>4</v>
      </c>
      <c r="K53" s="160">
        <v>8</v>
      </c>
      <c r="L53" s="161">
        <v>2</v>
      </c>
      <c r="M53" s="160">
        <v>26</v>
      </c>
      <c r="N53" s="161">
        <v>4</v>
      </c>
      <c r="O53" s="179">
        <f>I53+K53+M53</f>
        <v>70</v>
      </c>
      <c r="P53" s="180">
        <f>J53+L53+N53</f>
        <v>10</v>
      </c>
      <c r="Q53" s="181">
        <f t="shared" si="4"/>
        <v>10</v>
      </c>
      <c r="R53" s="182">
        <f t="shared" si="5"/>
        <v>7</v>
      </c>
      <c r="S53" s="160">
        <v>270</v>
      </c>
      <c r="T53" s="151">
        <f>(+S53-O53)/S53</f>
        <v>0.7407407407407407</v>
      </c>
      <c r="U53" s="179">
        <v>25976.25</v>
      </c>
      <c r="V53" s="161">
        <v>3864</v>
      </c>
      <c r="W53" s="162">
        <f>IF(U53&lt;&gt;0,U53/V53,"")</f>
        <v>6.72263198757764</v>
      </c>
      <c r="X53" s="155"/>
    </row>
    <row r="54" spans="1:28" s="22" customFormat="1" ht="15">
      <c r="A54" s="1"/>
      <c r="B54" s="195"/>
      <c r="C54" s="196"/>
      <c r="D54" s="196"/>
      <c r="E54" s="197"/>
      <c r="F54" s="3"/>
      <c r="G54" s="3"/>
      <c r="H54" s="4"/>
      <c r="I54" s="123"/>
      <c r="J54" s="128"/>
      <c r="K54" s="123"/>
      <c r="L54" s="128"/>
      <c r="M54" s="123"/>
      <c r="N54" s="128"/>
      <c r="O54" s="124"/>
      <c r="P54" s="134"/>
      <c r="Q54" s="128"/>
      <c r="R54" s="5"/>
      <c r="S54" s="123"/>
      <c r="T54" s="6"/>
      <c r="U54" s="123"/>
      <c r="V54" s="128"/>
      <c r="W54" s="5"/>
      <c r="AB54" s="22" t="s">
        <v>17</v>
      </c>
    </row>
    <row r="55" spans="1:24" s="26" customFormat="1" ht="18">
      <c r="A55" s="23"/>
      <c r="B55" s="24"/>
      <c r="C55" s="25"/>
      <c r="F55" s="27"/>
      <c r="G55" s="28"/>
      <c r="H55" s="29"/>
      <c r="I55" s="31"/>
      <c r="J55" s="129"/>
      <c r="K55" s="31"/>
      <c r="L55" s="129"/>
      <c r="M55" s="31"/>
      <c r="N55" s="129"/>
      <c r="O55" s="31"/>
      <c r="P55" s="129"/>
      <c r="Q55" s="129"/>
      <c r="R55" s="30"/>
      <c r="S55" s="31"/>
      <c r="T55" s="32"/>
      <c r="U55" s="31"/>
      <c r="V55" s="129"/>
      <c r="W55" s="30"/>
      <c r="X55" s="33"/>
    </row>
    <row r="56" spans="4:23" ht="18">
      <c r="D56" s="193"/>
      <c r="E56" s="194"/>
      <c r="F56" s="194"/>
      <c r="G56" s="194"/>
      <c r="S56" s="201" t="s">
        <v>0</v>
      </c>
      <c r="T56" s="201"/>
      <c r="U56" s="201"/>
      <c r="V56" s="201"/>
      <c r="W56" s="201"/>
    </row>
    <row r="57" spans="4:23" ht="18">
      <c r="D57" s="39"/>
      <c r="E57" s="40"/>
      <c r="F57" s="41"/>
      <c r="G57" s="41"/>
      <c r="S57" s="201"/>
      <c r="T57" s="201"/>
      <c r="U57" s="201"/>
      <c r="V57" s="201"/>
      <c r="W57" s="201"/>
    </row>
    <row r="58" spans="19:23" ht="18">
      <c r="S58" s="201"/>
      <c r="T58" s="201"/>
      <c r="U58" s="201"/>
      <c r="V58" s="201"/>
      <c r="W58" s="201"/>
    </row>
    <row r="59" spans="16:23" ht="18">
      <c r="P59" s="198" t="s">
        <v>23</v>
      </c>
      <c r="Q59" s="199"/>
      <c r="R59" s="199"/>
      <c r="S59" s="199"/>
      <c r="T59" s="199"/>
      <c r="U59" s="199"/>
      <c r="V59" s="199"/>
      <c r="W59" s="199"/>
    </row>
    <row r="60" spans="16:23" ht="18">
      <c r="P60" s="199"/>
      <c r="Q60" s="199"/>
      <c r="R60" s="199"/>
      <c r="S60" s="199"/>
      <c r="T60" s="199"/>
      <c r="U60" s="199"/>
      <c r="V60" s="199"/>
      <c r="W60" s="199"/>
    </row>
    <row r="61" spans="16:23" ht="18">
      <c r="P61" s="199"/>
      <c r="Q61" s="199"/>
      <c r="R61" s="199"/>
      <c r="S61" s="199"/>
      <c r="T61" s="199"/>
      <c r="U61" s="199"/>
      <c r="V61" s="199"/>
      <c r="W61" s="199"/>
    </row>
    <row r="62" spans="16:23" ht="18">
      <c r="P62" s="199"/>
      <c r="Q62" s="199"/>
      <c r="R62" s="199"/>
      <c r="S62" s="199"/>
      <c r="T62" s="199"/>
      <c r="U62" s="199"/>
      <c r="V62" s="199"/>
      <c r="W62" s="199"/>
    </row>
    <row r="63" spans="16:23" ht="18">
      <c r="P63" s="199"/>
      <c r="Q63" s="199"/>
      <c r="R63" s="199"/>
      <c r="S63" s="199"/>
      <c r="T63" s="199"/>
      <c r="U63" s="199"/>
      <c r="V63" s="199"/>
      <c r="W63" s="199"/>
    </row>
    <row r="64" spans="16:23" ht="18">
      <c r="P64" s="199"/>
      <c r="Q64" s="199"/>
      <c r="R64" s="199"/>
      <c r="S64" s="199"/>
      <c r="T64" s="199"/>
      <c r="U64" s="199"/>
      <c r="V64" s="199"/>
      <c r="W64" s="199"/>
    </row>
    <row r="65" spans="16:23" ht="18">
      <c r="P65" s="200" t="s">
        <v>11</v>
      </c>
      <c r="Q65" s="199"/>
      <c r="R65" s="199"/>
      <c r="S65" s="199"/>
      <c r="T65" s="199"/>
      <c r="U65" s="199"/>
      <c r="V65" s="199"/>
      <c r="W65" s="199"/>
    </row>
    <row r="66" spans="16:23" ht="18">
      <c r="P66" s="199"/>
      <c r="Q66" s="199"/>
      <c r="R66" s="199"/>
      <c r="S66" s="199"/>
      <c r="T66" s="199"/>
      <c r="U66" s="199"/>
      <c r="V66" s="199"/>
      <c r="W66" s="199"/>
    </row>
    <row r="67" spans="16:23" ht="18">
      <c r="P67" s="199"/>
      <c r="Q67" s="199"/>
      <c r="R67" s="199"/>
      <c r="S67" s="199"/>
      <c r="T67" s="199"/>
      <c r="U67" s="199"/>
      <c r="V67" s="199"/>
      <c r="W67" s="199"/>
    </row>
    <row r="68" spans="16:23" ht="18">
      <c r="P68" s="199"/>
      <c r="Q68" s="199"/>
      <c r="R68" s="199"/>
      <c r="S68" s="199"/>
      <c r="T68" s="199"/>
      <c r="U68" s="199"/>
      <c r="V68" s="199"/>
      <c r="W68" s="199"/>
    </row>
    <row r="69" spans="16:23" ht="18">
      <c r="P69" s="199"/>
      <c r="Q69" s="199"/>
      <c r="R69" s="199"/>
      <c r="S69" s="199"/>
      <c r="T69" s="199"/>
      <c r="U69" s="199"/>
      <c r="V69" s="199"/>
      <c r="W69" s="199"/>
    </row>
    <row r="70" spans="16:23" ht="18">
      <c r="P70" s="199"/>
      <c r="Q70" s="199"/>
      <c r="R70" s="199"/>
      <c r="S70" s="199"/>
      <c r="T70" s="199"/>
      <c r="U70" s="199"/>
      <c r="V70" s="199"/>
      <c r="W70" s="199"/>
    </row>
    <row r="71" spans="16:23" ht="18">
      <c r="P71" s="199"/>
      <c r="Q71" s="199"/>
      <c r="R71" s="199"/>
      <c r="S71" s="199"/>
      <c r="T71" s="199"/>
      <c r="U71" s="199"/>
      <c r="V71" s="199"/>
      <c r="W71" s="199"/>
    </row>
  </sheetData>
  <sheetProtection/>
  <mergeCells count="19">
    <mergeCell ref="U3:W3"/>
    <mergeCell ref="B3:B4"/>
    <mergeCell ref="C3:C4"/>
    <mergeCell ref="E3:E4"/>
    <mergeCell ref="H3:H4"/>
    <mergeCell ref="D3:D4"/>
    <mergeCell ref="M3:N3"/>
    <mergeCell ref="K3:L3"/>
    <mergeCell ref="O3:R3"/>
    <mergeCell ref="D56:G56"/>
    <mergeCell ref="B54:E54"/>
    <mergeCell ref="P59:W64"/>
    <mergeCell ref="P65:W71"/>
    <mergeCell ref="S56:W58"/>
    <mergeCell ref="A2:W2"/>
    <mergeCell ref="S3:T3"/>
    <mergeCell ref="F3:F4"/>
    <mergeCell ref="I3:J3"/>
    <mergeCell ref="G3:G4"/>
  </mergeCells>
  <printOptions/>
  <pageMargins left="0.3" right="0.13" top="1" bottom="1" header="0.5" footer="0.5"/>
  <pageSetup orientation="portrait" paperSize="9" scale="35" r:id="rId2"/>
  <ignoredErrors>
    <ignoredError sqref="T54:W54 N54 S54 O54:R54 R55 S55 O55:Q55 P8:Q11 P12:Q27 O12:O27 R12:U27 P37:Q37 R28:U37 O28:O37 P28:Q36 P6:Q7 W8:W27 W41:W42 W38:W40 O41:U52" formula="1"/>
    <ignoredError sqref="X13:X41" unlocked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30" zoomScaleNormal="130" zoomScalePageLayoutView="0" workbookViewId="0" topLeftCell="A1">
      <selection activeCell="B3" sqref="B3:B4"/>
    </sheetView>
  </sheetViews>
  <sheetFormatPr defaultColWidth="39.8515625" defaultRowHeight="12.75"/>
  <cols>
    <col min="1" max="1" width="4.00390625" style="116" bestFit="1" customWidth="1"/>
    <col min="2" max="2" width="31.28125" style="115" bestFit="1" customWidth="1"/>
    <col min="3" max="3" width="9.421875" style="113" customWidth="1"/>
    <col min="4" max="4" width="12.7109375" style="115" bestFit="1" customWidth="1"/>
    <col min="5" max="5" width="18.140625" style="117" hidden="1" customWidth="1"/>
    <col min="6" max="6" width="6.28125" style="113" hidden="1" customWidth="1"/>
    <col min="7" max="7" width="8.57421875" style="113" customWidth="1"/>
    <col min="8" max="8" width="9.7109375" style="113" customWidth="1"/>
    <col min="9" max="9" width="11.00390625" style="114" hidden="1" customWidth="1"/>
    <col min="10" max="10" width="7.421875" style="115" hidden="1" customWidth="1"/>
    <col min="11" max="11" width="11.00390625" style="114" hidden="1" customWidth="1"/>
    <col min="12" max="12" width="8.00390625" style="115" hidden="1" customWidth="1"/>
    <col min="13" max="13" width="12.140625" style="114" hidden="1" customWidth="1"/>
    <col min="14" max="14" width="8.00390625" style="115" hidden="1" customWidth="1"/>
    <col min="15" max="15" width="13.57421875" style="118" bestFit="1" customWidth="1"/>
    <col min="16" max="16" width="8.57421875" style="115" bestFit="1" customWidth="1"/>
    <col min="17" max="17" width="10.7109375" style="115" hidden="1" customWidth="1"/>
    <col min="18" max="18" width="7.7109375" style="120" hidden="1" customWidth="1"/>
    <col min="19" max="19" width="12.140625" style="121" hidden="1" customWidth="1"/>
    <col min="20" max="20" width="0.5625" style="115" hidden="1" customWidth="1"/>
    <col min="21" max="21" width="13.421875" style="114" bestFit="1" customWidth="1"/>
    <col min="22" max="22" width="9.57421875" style="122" bestFit="1" customWidth="1"/>
    <col min="23" max="23" width="7.140625" style="120" bestFit="1" customWidth="1"/>
    <col min="24" max="24" width="39.8515625" style="119" customWidth="1"/>
    <col min="25" max="27" width="39.8515625" style="115" customWidth="1"/>
    <col min="28" max="28" width="2.00390625" style="115" bestFit="1" customWidth="1"/>
    <col min="29" max="16384" width="39.8515625" style="115" customWidth="1"/>
  </cols>
  <sheetData>
    <row r="1" spans="1:15" s="64" customFormat="1" ht="99" customHeight="1">
      <c r="A1" s="52"/>
      <c r="B1" s="53"/>
      <c r="C1" s="54"/>
      <c r="D1" s="55"/>
      <c r="E1" s="55"/>
      <c r="F1" s="56"/>
      <c r="G1" s="56"/>
      <c r="H1" s="56"/>
      <c r="I1" s="57"/>
      <c r="J1" s="58"/>
      <c r="K1" s="59"/>
      <c r="L1" s="60"/>
      <c r="M1" s="61"/>
      <c r="N1" s="62"/>
      <c r="O1" s="63"/>
    </row>
    <row r="2" spans="1:23" s="65" customFormat="1" ht="27.75" thickBot="1">
      <c r="A2" s="214" t="s">
        <v>12</v>
      </c>
      <c r="B2" s="215"/>
      <c r="C2" s="215"/>
      <c r="D2" s="215"/>
      <c r="E2" s="215"/>
      <c r="F2" s="215"/>
      <c r="G2" s="215"/>
      <c r="H2" s="215"/>
      <c r="I2" s="215"/>
      <c r="J2" s="215"/>
      <c r="K2" s="215"/>
      <c r="L2" s="215"/>
      <c r="M2" s="215"/>
      <c r="N2" s="215"/>
      <c r="O2" s="215"/>
      <c r="P2" s="215"/>
      <c r="Q2" s="215"/>
      <c r="R2" s="215"/>
      <c r="S2" s="215"/>
      <c r="T2" s="215"/>
      <c r="U2" s="215"/>
      <c r="V2" s="215"/>
      <c r="W2" s="215"/>
    </row>
    <row r="3" spans="1:23" s="67" customFormat="1" ht="16.5" customHeight="1">
      <c r="A3" s="66"/>
      <c r="B3" s="216" t="s">
        <v>13</v>
      </c>
      <c r="C3" s="218" t="s">
        <v>18</v>
      </c>
      <c r="D3" s="220" t="s">
        <v>4</v>
      </c>
      <c r="E3" s="220" t="s">
        <v>1</v>
      </c>
      <c r="F3" s="220" t="s">
        <v>19</v>
      </c>
      <c r="G3" s="220" t="s">
        <v>20</v>
      </c>
      <c r="H3" s="220" t="s">
        <v>21</v>
      </c>
      <c r="I3" s="223" t="s">
        <v>5</v>
      </c>
      <c r="J3" s="223"/>
      <c r="K3" s="223" t="s">
        <v>6</v>
      </c>
      <c r="L3" s="223"/>
      <c r="M3" s="223" t="s">
        <v>7</v>
      </c>
      <c r="N3" s="223"/>
      <c r="O3" s="224" t="s">
        <v>22</v>
      </c>
      <c r="P3" s="224"/>
      <c r="Q3" s="224"/>
      <c r="R3" s="224"/>
      <c r="S3" s="223" t="s">
        <v>3</v>
      </c>
      <c r="T3" s="223"/>
      <c r="U3" s="224" t="s">
        <v>14</v>
      </c>
      <c r="V3" s="224"/>
      <c r="W3" s="225"/>
    </row>
    <row r="4" spans="1:23" s="67" customFormat="1" ht="37.5" customHeight="1" thickBot="1">
      <c r="A4" s="68"/>
      <c r="B4" s="217"/>
      <c r="C4" s="219"/>
      <c r="D4" s="221"/>
      <c r="E4" s="221"/>
      <c r="F4" s="222"/>
      <c r="G4" s="222"/>
      <c r="H4" s="222"/>
      <c r="I4" s="69" t="s">
        <v>10</v>
      </c>
      <c r="J4" s="70" t="s">
        <v>9</v>
      </c>
      <c r="K4" s="69" t="s">
        <v>10</v>
      </c>
      <c r="L4" s="70" t="s">
        <v>9</v>
      </c>
      <c r="M4" s="69" t="s">
        <v>10</v>
      </c>
      <c r="N4" s="70" t="s">
        <v>9</v>
      </c>
      <c r="O4" s="71" t="s">
        <v>10</v>
      </c>
      <c r="P4" s="72" t="s">
        <v>9</v>
      </c>
      <c r="Q4" s="72" t="s">
        <v>15</v>
      </c>
      <c r="R4" s="73" t="s">
        <v>16</v>
      </c>
      <c r="S4" s="69" t="s">
        <v>10</v>
      </c>
      <c r="T4" s="74" t="s">
        <v>8</v>
      </c>
      <c r="U4" s="69" t="s">
        <v>10</v>
      </c>
      <c r="V4" s="70" t="s">
        <v>9</v>
      </c>
      <c r="W4" s="75" t="s">
        <v>16</v>
      </c>
    </row>
    <row r="5" spans="1:24" s="76" customFormat="1" ht="15.75" customHeight="1">
      <c r="A5" s="2">
        <v>1</v>
      </c>
      <c r="B5" s="163" t="s">
        <v>64</v>
      </c>
      <c r="C5" s="176">
        <v>40102</v>
      </c>
      <c r="D5" s="164" t="s">
        <v>34</v>
      </c>
      <c r="E5" s="164" t="s">
        <v>65</v>
      </c>
      <c r="F5" s="165">
        <v>319</v>
      </c>
      <c r="G5" s="165">
        <v>419</v>
      </c>
      <c r="H5" s="165">
        <v>3</v>
      </c>
      <c r="I5" s="166">
        <v>841773</v>
      </c>
      <c r="J5" s="167">
        <v>101082</v>
      </c>
      <c r="K5" s="166">
        <v>1017907.5</v>
      </c>
      <c r="L5" s="167">
        <v>116215</v>
      </c>
      <c r="M5" s="166">
        <v>1123513.25</v>
      </c>
      <c r="N5" s="167">
        <v>128160</v>
      </c>
      <c r="O5" s="171">
        <f>I5+K5+M5</f>
        <v>2983193.75</v>
      </c>
      <c r="P5" s="177">
        <f>J5+L5+N5</f>
        <v>345457</v>
      </c>
      <c r="Q5" s="168">
        <f aca="true" t="shared" si="0" ref="Q5:Q24">IF(O5&lt;&gt;0,P5/G5,"")</f>
        <v>824.4797136038186</v>
      </c>
      <c r="R5" s="169">
        <f aca="true" t="shared" si="1" ref="R5:R24">IF(O5&lt;&gt;0,O5/P5,"")</f>
        <v>8.635499497766727</v>
      </c>
      <c r="S5" s="166">
        <v>2244527</v>
      </c>
      <c r="T5" s="170">
        <f>(+S5-O5)/S5</f>
        <v>-0.3290968431210674</v>
      </c>
      <c r="U5" s="171">
        <v>12964829.5</v>
      </c>
      <c r="V5" s="167">
        <v>1560603</v>
      </c>
      <c r="W5" s="172">
        <f>IF(U5&lt;&gt;0,U5/V5,"")</f>
        <v>8.307576943014976</v>
      </c>
      <c r="X5" s="67"/>
    </row>
    <row r="6" spans="1:24" s="76" customFormat="1" ht="16.5" customHeight="1">
      <c r="A6" s="2">
        <v>2</v>
      </c>
      <c r="B6" s="148" t="s">
        <v>86</v>
      </c>
      <c r="C6" s="174">
        <v>40116</v>
      </c>
      <c r="D6" s="141" t="s">
        <v>87</v>
      </c>
      <c r="E6" s="141" t="s">
        <v>88</v>
      </c>
      <c r="F6" s="142">
        <v>252</v>
      </c>
      <c r="G6" s="142">
        <v>252</v>
      </c>
      <c r="H6" s="142">
        <v>1</v>
      </c>
      <c r="I6" s="143">
        <v>221138</v>
      </c>
      <c r="J6" s="144">
        <v>25751</v>
      </c>
      <c r="K6" s="143">
        <v>300215</v>
      </c>
      <c r="L6" s="144">
        <v>33209</v>
      </c>
      <c r="M6" s="143">
        <v>422697.5</v>
      </c>
      <c r="N6" s="144">
        <v>47136</v>
      </c>
      <c r="O6" s="147">
        <f>I6+K6+M6</f>
        <v>944050.5</v>
      </c>
      <c r="P6" s="175">
        <f>SUM(J6+L6+N6)</f>
        <v>106096</v>
      </c>
      <c r="Q6" s="145">
        <f t="shared" si="0"/>
        <v>421.015873015873</v>
      </c>
      <c r="R6" s="146">
        <f t="shared" si="1"/>
        <v>8.898078155632634</v>
      </c>
      <c r="S6" s="143"/>
      <c r="T6" s="140"/>
      <c r="U6" s="147">
        <v>1187350.75</v>
      </c>
      <c r="V6" s="144">
        <v>134710</v>
      </c>
      <c r="W6" s="149">
        <f>U6/V6</f>
        <v>8.814124786578576</v>
      </c>
      <c r="X6" s="67"/>
    </row>
    <row r="7" spans="1:24" s="76" customFormat="1" ht="15.75" customHeight="1" thickBot="1">
      <c r="A7" s="45">
        <v>3</v>
      </c>
      <c r="B7" s="157" t="s">
        <v>89</v>
      </c>
      <c r="C7" s="178">
        <v>40109</v>
      </c>
      <c r="D7" s="158" t="s">
        <v>25</v>
      </c>
      <c r="E7" s="158" t="s">
        <v>72</v>
      </c>
      <c r="F7" s="159">
        <v>179</v>
      </c>
      <c r="G7" s="159">
        <v>182</v>
      </c>
      <c r="H7" s="159">
        <v>2</v>
      </c>
      <c r="I7" s="160">
        <v>138111.5</v>
      </c>
      <c r="J7" s="161">
        <v>15636</v>
      </c>
      <c r="K7" s="160">
        <v>145802.75</v>
      </c>
      <c r="L7" s="161">
        <v>15518</v>
      </c>
      <c r="M7" s="160">
        <v>141977.25</v>
      </c>
      <c r="N7" s="161">
        <v>15245</v>
      </c>
      <c r="O7" s="179">
        <f>I7+K7+M7</f>
        <v>425891.5</v>
      </c>
      <c r="P7" s="180">
        <f>J7+L7+N7</f>
        <v>46399</v>
      </c>
      <c r="Q7" s="181">
        <f t="shared" si="0"/>
        <v>254.93956043956044</v>
      </c>
      <c r="R7" s="182">
        <f t="shared" si="1"/>
        <v>9.178893941679778</v>
      </c>
      <c r="S7" s="160">
        <v>573292.25</v>
      </c>
      <c r="T7" s="151">
        <f>-(S7-O7)/S7</f>
        <v>-0.2571127553180773</v>
      </c>
      <c r="U7" s="179">
        <v>1554196.5</v>
      </c>
      <c r="V7" s="161">
        <v>175785</v>
      </c>
      <c r="W7" s="162">
        <f>U7/V7</f>
        <v>8.841462582131582</v>
      </c>
      <c r="X7" s="77"/>
    </row>
    <row r="8" spans="1:25" s="80" customFormat="1" ht="15.75" customHeight="1">
      <c r="A8" s="78">
        <v>4</v>
      </c>
      <c r="B8" s="173" t="s">
        <v>66</v>
      </c>
      <c r="C8" s="183">
        <v>40102</v>
      </c>
      <c r="D8" s="184" t="s">
        <v>2</v>
      </c>
      <c r="E8" s="184" t="s">
        <v>27</v>
      </c>
      <c r="F8" s="185">
        <v>99</v>
      </c>
      <c r="G8" s="185">
        <v>99</v>
      </c>
      <c r="H8" s="185">
        <v>3</v>
      </c>
      <c r="I8" s="186">
        <v>108674</v>
      </c>
      <c r="J8" s="187">
        <v>11137</v>
      </c>
      <c r="K8" s="186">
        <v>112107</v>
      </c>
      <c r="L8" s="187">
        <v>11108</v>
      </c>
      <c r="M8" s="186">
        <v>109240</v>
      </c>
      <c r="N8" s="187">
        <v>10714</v>
      </c>
      <c r="O8" s="188">
        <f>+M8+K8+I8</f>
        <v>330021</v>
      </c>
      <c r="P8" s="189">
        <f>+N8+L8+J8</f>
        <v>32959</v>
      </c>
      <c r="Q8" s="190">
        <f t="shared" si="0"/>
        <v>332.9191919191919</v>
      </c>
      <c r="R8" s="191">
        <f t="shared" si="1"/>
        <v>10.013076853059863</v>
      </c>
      <c r="S8" s="186">
        <v>445964</v>
      </c>
      <c r="T8" s="150">
        <f>-(S8-O8)/S8</f>
        <v>-0.25998286857235114</v>
      </c>
      <c r="U8" s="188">
        <v>2087574</v>
      </c>
      <c r="V8" s="187">
        <v>211190</v>
      </c>
      <c r="W8" s="192">
        <f>+U8/V8</f>
        <v>9.884814621904447</v>
      </c>
      <c r="X8" s="77"/>
      <c r="Y8" s="79"/>
    </row>
    <row r="9" spans="1:24" s="64" customFormat="1" ht="15.75" customHeight="1">
      <c r="A9" s="2">
        <v>5</v>
      </c>
      <c r="B9" s="148" t="s">
        <v>90</v>
      </c>
      <c r="C9" s="174">
        <v>40114</v>
      </c>
      <c r="D9" s="141" t="s">
        <v>24</v>
      </c>
      <c r="E9" s="141" t="s">
        <v>29</v>
      </c>
      <c r="F9" s="142">
        <v>74</v>
      </c>
      <c r="G9" s="142">
        <v>73</v>
      </c>
      <c r="H9" s="142">
        <v>1</v>
      </c>
      <c r="I9" s="143">
        <v>64857</v>
      </c>
      <c r="J9" s="144">
        <v>5534</v>
      </c>
      <c r="K9" s="143">
        <v>68853</v>
      </c>
      <c r="L9" s="144">
        <v>5713</v>
      </c>
      <c r="M9" s="143">
        <v>59689</v>
      </c>
      <c r="N9" s="144">
        <v>4955</v>
      </c>
      <c r="O9" s="147">
        <f>+I9+K9+M9</f>
        <v>193399</v>
      </c>
      <c r="P9" s="175">
        <f>+J9+L9+N9</f>
        <v>16202</v>
      </c>
      <c r="Q9" s="145">
        <f t="shared" si="0"/>
        <v>221.94520547945206</v>
      </c>
      <c r="R9" s="146">
        <f t="shared" si="1"/>
        <v>11.93673620540674</v>
      </c>
      <c r="S9" s="143"/>
      <c r="T9" s="140">
        <f>IF(S9&lt;&gt;0,-(S9-O9)/S9,"")</f>
      </c>
      <c r="U9" s="147">
        <v>273355</v>
      </c>
      <c r="V9" s="144">
        <v>23176</v>
      </c>
      <c r="W9" s="149">
        <f>U9/V9</f>
        <v>11.794744563341387</v>
      </c>
      <c r="X9" s="77"/>
    </row>
    <row r="10" spans="1:24" s="64" customFormat="1" ht="15.75" customHeight="1">
      <c r="A10" s="2">
        <v>6</v>
      </c>
      <c r="B10" s="148" t="s">
        <v>91</v>
      </c>
      <c r="C10" s="174">
        <v>40116</v>
      </c>
      <c r="D10" s="141" t="s">
        <v>34</v>
      </c>
      <c r="E10" s="141" t="s">
        <v>92</v>
      </c>
      <c r="F10" s="142">
        <v>88</v>
      </c>
      <c r="G10" s="142">
        <v>88</v>
      </c>
      <c r="H10" s="142">
        <v>1</v>
      </c>
      <c r="I10" s="143">
        <v>32817.75</v>
      </c>
      <c r="J10" s="144">
        <v>4162</v>
      </c>
      <c r="K10" s="143">
        <v>35296</v>
      </c>
      <c r="L10" s="144">
        <v>4248</v>
      </c>
      <c r="M10" s="143">
        <v>41868.5</v>
      </c>
      <c r="N10" s="144">
        <v>4891</v>
      </c>
      <c r="O10" s="147">
        <f>I10+K10+M10</f>
        <v>109982.25</v>
      </c>
      <c r="P10" s="175">
        <f>J10+L10+N10</f>
        <v>13301</v>
      </c>
      <c r="Q10" s="145">
        <f t="shared" si="0"/>
        <v>151.14772727272728</v>
      </c>
      <c r="R10" s="146">
        <f t="shared" si="1"/>
        <v>8.268720396962634</v>
      </c>
      <c r="S10" s="143"/>
      <c r="T10" s="140"/>
      <c r="U10" s="147">
        <v>109982.25</v>
      </c>
      <c r="V10" s="144">
        <v>13301</v>
      </c>
      <c r="W10" s="149">
        <f>IF(U10&lt;&gt;0,U10/V10,"")</f>
        <v>8.268720396962634</v>
      </c>
      <c r="X10" s="80"/>
    </row>
    <row r="11" spans="1:24" s="64" customFormat="1" ht="15.75" customHeight="1">
      <c r="A11" s="2">
        <v>7</v>
      </c>
      <c r="B11" s="148" t="s">
        <v>93</v>
      </c>
      <c r="C11" s="174">
        <v>40109</v>
      </c>
      <c r="D11" s="141" t="s">
        <v>25</v>
      </c>
      <c r="E11" s="141" t="s">
        <v>73</v>
      </c>
      <c r="F11" s="142">
        <v>22</v>
      </c>
      <c r="G11" s="142">
        <v>22</v>
      </c>
      <c r="H11" s="142">
        <v>2</v>
      </c>
      <c r="I11" s="143">
        <v>23637.5</v>
      </c>
      <c r="J11" s="144">
        <v>3239</v>
      </c>
      <c r="K11" s="143">
        <v>27656</v>
      </c>
      <c r="L11" s="144">
        <v>3458</v>
      </c>
      <c r="M11" s="143">
        <v>26945.5</v>
      </c>
      <c r="N11" s="144">
        <v>3333</v>
      </c>
      <c r="O11" s="147">
        <f>I11+K11+M11</f>
        <v>78239</v>
      </c>
      <c r="P11" s="175">
        <f>J11+L11+N11</f>
        <v>10030</v>
      </c>
      <c r="Q11" s="145">
        <f t="shared" si="0"/>
        <v>455.90909090909093</v>
      </c>
      <c r="R11" s="146">
        <f t="shared" si="1"/>
        <v>7.800498504486541</v>
      </c>
      <c r="S11" s="143">
        <v>88642.5</v>
      </c>
      <c r="T11" s="140">
        <f>-(S11-O11)/S11</f>
        <v>-0.1173646952646868</v>
      </c>
      <c r="U11" s="147">
        <v>276248</v>
      </c>
      <c r="V11" s="144">
        <v>37122</v>
      </c>
      <c r="W11" s="149">
        <f>U11/V11</f>
        <v>7.441624912450838</v>
      </c>
      <c r="X11" s="79"/>
    </row>
    <row r="12" spans="1:25" s="64" customFormat="1" ht="15.75" customHeight="1">
      <c r="A12" s="2">
        <v>8</v>
      </c>
      <c r="B12" s="148" t="s">
        <v>94</v>
      </c>
      <c r="C12" s="174">
        <v>40116</v>
      </c>
      <c r="D12" s="141" t="s">
        <v>87</v>
      </c>
      <c r="E12" s="141" t="s">
        <v>95</v>
      </c>
      <c r="F12" s="142">
        <v>24</v>
      </c>
      <c r="G12" s="142">
        <v>24</v>
      </c>
      <c r="H12" s="142">
        <v>1</v>
      </c>
      <c r="I12" s="143">
        <v>17028.25</v>
      </c>
      <c r="J12" s="144">
        <v>1524</v>
      </c>
      <c r="K12" s="143">
        <v>21672.25</v>
      </c>
      <c r="L12" s="144">
        <v>1857</v>
      </c>
      <c r="M12" s="143">
        <v>23565.25</v>
      </c>
      <c r="N12" s="144">
        <v>2048</v>
      </c>
      <c r="O12" s="147">
        <f>SUM(I12+K12+M12)</f>
        <v>62265.75</v>
      </c>
      <c r="P12" s="175">
        <f>SUM(J12+L12+N12)</f>
        <v>5429</v>
      </c>
      <c r="Q12" s="145">
        <f t="shared" si="0"/>
        <v>226.20833333333334</v>
      </c>
      <c r="R12" s="146">
        <f t="shared" si="1"/>
        <v>11.469101123595506</v>
      </c>
      <c r="S12" s="143"/>
      <c r="T12" s="140"/>
      <c r="U12" s="147">
        <v>62289.75</v>
      </c>
      <c r="V12" s="144">
        <v>5431</v>
      </c>
      <c r="W12" s="149">
        <f>U12/V12</f>
        <v>11.469296630454796</v>
      </c>
      <c r="X12" s="81"/>
      <c r="Y12" s="79"/>
    </row>
    <row r="13" spans="1:25" s="64" customFormat="1" ht="15.75" customHeight="1">
      <c r="A13" s="2">
        <v>9</v>
      </c>
      <c r="B13" s="148" t="s">
        <v>77</v>
      </c>
      <c r="C13" s="174">
        <v>40109</v>
      </c>
      <c r="D13" s="141" t="s">
        <v>25</v>
      </c>
      <c r="E13" s="141" t="s">
        <v>26</v>
      </c>
      <c r="F13" s="142">
        <v>35</v>
      </c>
      <c r="G13" s="142">
        <v>35</v>
      </c>
      <c r="H13" s="142">
        <v>2</v>
      </c>
      <c r="I13" s="143">
        <v>15280.5</v>
      </c>
      <c r="J13" s="144">
        <v>1393</v>
      </c>
      <c r="K13" s="143">
        <v>19890.25</v>
      </c>
      <c r="L13" s="144">
        <v>1776</v>
      </c>
      <c r="M13" s="143">
        <v>19876.25</v>
      </c>
      <c r="N13" s="144">
        <v>1803</v>
      </c>
      <c r="O13" s="147">
        <f>I13+K13+M13</f>
        <v>55047</v>
      </c>
      <c r="P13" s="175">
        <f>J13+L13+N13</f>
        <v>4972</v>
      </c>
      <c r="Q13" s="145">
        <f t="shared" si="0"/>
        <v>142.05714285714285</v>
      </c>
      <c r="R13" s="146">
        <f t="shared" si="1"/>
        <v>11.071399839098953</v>
      </c>
      <c r="S13" s="143">
        <v>63960</v>
      </c>
      <c r="T13" s="140">
        <f>-(S13-O13)/S13</f>
        <v>-0.13935272045028144</v>
      </c>
      <c r="U13" s="147">
        <v>193358.75</v>
      </c>
      <c r="V13" s="144">
        <v>17890</v>
      </c>
      <c r="W13" s="149">
        <f>U13/V13</f>
        <v>10.808202906651761</v>
      </c>
      <c r="X13" s="79"/>
      <c r="Y13" s="79"/>
    </row>
    <row r="14" spans="1:25" s="64" customFormat="1" ht="15.75" customHeight="1">
      <c r="A14" s="2">
        <v>10</v>
      </c>
      <c r="B14" s="148" t="s">
        <v>75</v>
      </c>
      <c r="C14" s="174">
        <v>40109</v>
      </c>
      <c r="D14" s="141" t="s">
        <v>2</v>
      </c>
      <c r="E14" s="141" t="s">
        <v>76</v>
      </c>
      <c r="F14" s="142">
        <v>51</v>
      </c>
      <c r="G14" s="142">
        <v>51</v>
      </c>
      <c r="H14" s="142">
        <v>2</v>
      </c>
      <c r="I14" s="143">
        <v>16419</v>
      </c>
      <c r="J14" s="144">
        <v>1580</v>
      </c>
      <c r="K14" s="143">
        <v>16014</v>
      </c>
      <c r="L14" s="144">
        <v>1572</v>
      </c>
      <c r="M14" s="143">
        <v>18747</v>
      </c>
      <c r="N14" s="144">
        <v>1814</v>
      </c>
      <c r="O14" s="147">
        <f>+M14+K14+I14</f>
        <v>51180</v>
      </c>
      <c r="P14" s="175">
        <f>+N14+L14+J14</f>
        <v>4966</v>
      </c>
      <c r="Q14" s="145">
        <f t="shared" si="0"/>
        <v>97.37254901960785</v>
      </c>
      <c r="R14" s="146">
        <f t="shared" si="1"/>
        <v>10.306081353201773</v>
      </c>
      <c r="S14" s="143">
        <v>65960</v>
      </c>
      <c r="T14" s="140">
        <f>-(S14-O14)/S14</f>
        <v>-0.22407519708914495</v>
      </c>
      <c r="U14" s="147">
        <v>165608</v>
      </c>
      <c r="V14" s="144">
        <v>16210</v>
      </c>
      <c r="W14" s="149">
        <f>+U14/V14</f>
        <v>10.216409623689081</v>
      </c>
      <c r="X14" s="79"/>
      <c r="Y14" s="79"/>
    </row>
    <row r="15" spans="1:25" s="64" customFormat="1" ht="15.75" customHeight="1">
      <c r="A15" s="2">
        <v>11</v>
      </c>
      <c r="B15" s="148" t="s">
        <v>74</v>
      </c>
      <c r="C15" s="174">
        <v>40102</v>
      </c>
      <c r="D15" s="141" t="s">
        <v>25</v>
      </c>
      <c r="E15" s="141" t="s">
        <v>69</v>
      </c>
      <c r="F15" s="142">
        <v>9</v>
      </c>
      <c r="G15" s="142">
        <v>23</v>
      </c>
      <c r="H15" s="142">
        <v>3</v>
      </c>
      <c r="I15" s="143">
        <v>12887.5</v>
      </c>
      <c r="J15" s="144">
        <v>1055</v>
      </c>
      <c r="K15" s="143">
        <v>15094.5</v>
      </c>
      <c r="L15" s="144">
        <v>1202</v>
      </c>
      <c r="M15" s="143">
        <v>17074.5</v>
      </c>
      <c r="N15" s="144">
        <v>1360</v>
      </c>
      <c r="O15" s="147">
        <f>I15+K15+M15</f>
        <v>45056.5</v>
      </c>
      <c r="P15" s="175">
        <f>J15+L15+N15</f>
        <v>3617</v>
      </c>
      <c r="Q15" s="145">
        <f t="shared" si="0"/>
        <v>157.2608695652174</v>
      </c>
      <c r="R15" s="146">
        <f t="shared" si="1"/>
        <v>12.456870334531379</v>
      </c>
      <c r="S15" s="143">
        <v>72878</v>
      </c>
      <c r="T15" s="140">
        <f>-(S15-O15)/S15</f>
        <v>-0.38175443892532723</v>
      </c>
      <c r="U15" s="147">
        <v>318215</v>
      </c>
      <c r="V15" s="144">
        <v>25301</v>
      </c>
      <c r="W15" s="149">
        <f>U15/V15</f>
        <v>12.577170862811746</v>
      </c>
      <c r="X15" s="79"/>
      <c r="Y15" s="79"/>
    </row>
    <row r="16" spans="1:25" s="64" customFormat="1" ht="15.75" customHeight="1">
      <c r="A16" s="2">
        <v>12</v>
      </c>
      <c r="B16" s="148" t="s">
        <v>78</v>
      </c>
      <c r="C16" s="174">
        <v>40109</v>
      </c>
      <c r="D16" s="141" t="s">
        <v>55</v>
      </c>
      <c r="E16" s="141" t="s">
        <v>56</v>
      </c>
      <c r="F16" s="142">
        <v>27</v>
      </c>
      <c r="G16" s="142">
        <v>18</v>
      </c>
      <c r="H16" s="142">
        <v>2</v>
      </c>
      <c r="I16" s="143">
        <v>11044</v>
      </c>
      <c r="J16" s="144">
        <v>846</v>
      </c>
      <c r="K16" s="143">
        <v>9835</v>
      </c>
      <c r="L16" s="144">
        <v>748</v>
      </c>
      <c r="M16" s="143">
        <v>8239</v>
      </c>
      <c r="N16" s="144">
        <v>618</v>
      </c>
      <c r="O16" s="147">
        <f>+I16+K16+M16</f>
        <v>29118</v>
      </c>
      <c r="P16" s="175">
        <f>+J16+L16+N16</f>
        <v>2212</v>
      </c>
      <c r="Q16" s="145">
        <f t="shared" si="0"/>
        <v>122.88888888888889</v>
      </c>
      <c r="R16" s="146">
        <f t="shared" si="1"/>
        <v>13.16365280289331</v>
      </c>
      <c r="S16" s="143">
        <v>49671</v>
      </c>
      <c r="T16" s="140">
        <f>(+S16-O16)/S16</f>
        <v>0.41378269010086366</v>
      </c>
      <c r="U16" s="147">
        <v>125100</v>
      </c>
      <c r="V16" s="144">
        <v>10053</v>
      </c>
      <c r="W16" s="149">
        <f>+U16/V16</f>
        <v>12.44404655326768</v>
      </c>
      <c r="X16" s="79"/>
      <c r="Y16" s="79"/>
    </row>
    <row r="17" spans="1:25" s="64" customFormat="1" ht="15.75" customHeight="1">
      <c r="A17" s="2">
        <v>13</v>
      </c>
      <c r="B17" s="148" t="s">
        <v>79</v>
      </c>
      <c r="C17" s="174">
        <v>40109</v>
      </c>
      <c r="D17" s="141" t="s">
        <v>87</v>
      </c>
      <c r="E17" s="141" t="s">
        <v>96</v>
      </c>
      <c r="F17" s="142">
        <v>62</v>
      </c>
      <c r="G17" s="142">
        <v>62</v>
      </c>
      <c r="H17" s="142">
        <v>2</v>
      </c>
      <c r="I17" s="143">
        <v>7774.5</v>
      </c>
      <c r="J17" s="144">
        <v>1134</v>
      </c>
      <c r="K17" s="143">
        <v>9408.25</v>
      </c>
      <c r="L17" s="144">
        <v>1278</v>
      </c>
      <c r="M17" s="143">
        <v>10466</v>
      </c>
      <c r="N17" s="144">
        <v>1444</v>
      </c>
      <c r="O17" s="147">
        <f>SUM(I17+K17+M17)</f>
        <v>27648.75</v>
      </c>
      <c r="P17" s="175">
        <f>SUM(J17+L17+N17)</f>
        <v>3856</v>
      </c>
      <c r="Q17" s="145">
        <f t="shared" si="0"/>
        <v>62.193548387096776</v>
      </c>
      <c r="R17" s="146">
        <f t="shared" si="1"/>
        <v>7.170318983402489</v>
      </c>
      <c r="S17" s="143">
        <v>46977.5</v>
      </c>
      <c r="T17" s="140">
        <f>(+S17-O17)/S17</f>
        <v>0.41144696929381086</v>
      </c>
      <c r="U17" s="147">
        <v>125472.5</v>
      </c>
      <c r="V17" s="144">
        <v>15284</v>
      </c>
      <c r="W17" s="149">
        <f>U17/V17</f>
        <v>8.209401989008112</v>
      </c>
      <c r="X17" s="79"/>
      <c r="Y17" s="79"/>
    </row>
    <row r="18" spans="1:25" s="64" customFormat="1" ht="15.75" customHeight="1">
      <c r="A18" s="2">
        <v>14</v>
      </c>
      <c r="B18" s="148" t="s">
        <v>61</v>
      </c>
      <c r="C18" s="174">
        <v>40095</v>
      </c>
      <c r="D18" s="141" t="s">
        <v>25</v>
      </c>
      <c r="E18" s="141" t="s">
        <v>26</v>
      </c>
      <c r="F18" s="142">
        <v>22</v>
      </c>
      <c r="G18" s="142">
        <v>22</v>
      </c>
      <c r="H18" s="142">
        <v>4</v>
      </c>
      <c r="I18" s="143">
        <v>7112.5</v>
      </c>
      <c r="J18" s="144">
        <v>854</v>
      </c>
      <c r="K18" s="143">
        <v>8621.5</v>
      </c>
      <c r="L18" s="144">
        <v>1017</v>
      </c>
      <c r="M18" s="143">
        <v>9184</v>
      </c>
      <c r="N18" s="144">
        <v>1048</v>
      </c>
      <c r="O18" s="147">
        <f>I18+K18+M18</f>
        <v>24918</v>
      </c>
      <c r="P18" s="175">
        <f>J18+L18+N18</f>
        <v>2919</v>
      </c>
      <c r="Q18" s="145">
        <f t="shared" si="0"/>
        <v>132.6818181818182</v>
      </c>
      <c r="R18" s="146">
        <f t="shared" si="1"/>
        <v>8.536485097636177</v>
      </c>
      <c r="S18" s="143">
        <v>53845</v>
      </c>
      <c r="T18" s="140">
        <f>-(S18-O18)/S18</f>
        <v>-0.5372272262977064</v>
      </c>
      <c r="U18" s="147">
        <v>428137</v>
      </c>
      <c r="V18" s="144">
        <v>40926</v>
      </c>
      <c r="W18" s="149">
        <f>U18/V18</f>
        <v>10.461247128964473</v>
      </c>
      <c r="X18" s="79"/>
      <c r="Y18" s="79"/>
    </row>
    <row r="19" spans="1:25" s="64" customFormat="1" ht="15.75" customHeight="1">
      <c r="A19" s="2">
        <v>15</v>
      </c>
      <c r="B19" s="148" t="s">
        <v>68</v>
      </c>
      <c r="C19" s="174">
        <v>40102</v>
      </c>
      <c r="D19" s="141" t="s">
        <v>2</v>
      </c>
      <c r="E19" s="141" t="s">
        <v>97</v>
      </c>
      <c r="F19" s="142">
        <v>62</v>
      </c>
      <c r="G19" s="142">
        <v>31</v>
      </c>
      <c r="H19" s="142">
        <v>3</v>
      </c>
      <c r="I19" s="143">
        <v>6526</v>
      </c>
      <c r="J19" s="144">
        <v>920</v>
      </c>
      <c r="K19" s="143">
        <v>7870</v>
      </c>
      <c r="L19" s="144">
        <v>1067</v>
      </c>
      <c r="M19" s="143">
        <v>9323</v>
      </c>
      <c r="N19" s="144">
        <v>1245</v>
      </c>
      <c r="O19" s="147">
        <f>+M19+K19+I19</f>
        <v>23719</v>
      </c>
      <c r="P19" s="175">
        <f>+N19+L19+J19</f>
        <v>3232</v>
      </c>
      <c r="Q19" s="145">
        <f t="shared" si="0"/>
        <v>104.25806451612904</v>
      </c>
      <c r="R19" s="146">
        <f t="shared" si="1"/>
        <v>7.3387995049504955</v>
      </c>
      <c r="S19" s="143">
        <v>91275</v>
      </c>
      <c r="T19" s="140">
        <f>-(S19-O19)/S19</f>
        <v>-0.7401369487811559</v>
      </c>
      <c r="U19" s="147">
        <v>447361</v>
      </c>
      <c r="V19" s="144">
        <v>48062</v>
      </c>
      <c r="W19" s="149">
        <f>+U19/V19</f>
        <v>9.307998002580002</v>
      </c>
      <c r="X19" s="79"/>
      <c r="Y19" s="79"/>
    </row>
    <row r="20" spans="1:25" s="64" customFormat="1" ht="15.75" customHeight="1">
      <c r="A20" s="2">
        <v>16</v>
      </c>
      <c r="B20" s="148" t="s">
        <v>70</v>
      </c>
      <c r="C20" s="174">
        <v>40102</v>
      </c>
      <c r="D20" s="141" t="s">
        <v>25</v>
      </c>
      <c r="E20" s="141" t="s">
        <v>31</v>
      </c>
      <c r="F20" s="142">
        <v>22</v>
      </c>
      <c r="G20" s="142">
        <v>9</v>
      </c>
      <c r="H20" s="142">
        <v>3</v>
      </c>
      <c r="I20" s="143">
        <v>3359</v>
      </c>
      <c r="J20" s="144">
        <v>312</v>
      </c>
      <c r="K20" s="143">
        <v>4236</v>
      </c>
      <c r="L20" s="144">
        <v>402</v>
      </c>
      <c r="M20" s="143">
        <v>4561.5</v>
      </c>
      <c r="N20" s="144">
        <v>445</v>
      </c>
      <c r="O20" s="147">
        <f>I20+K20+M20</f>
        <v>12156.5</v>
      </c>
      <c r="P20" s="175">
        <f>J20+L20+N20</f>
        <v>1159</v>
      </c>
      <c r="Q20" s="145">
        <f t="shared" si="0"/>
        <v>128.77777777777777</v>
      </c>
      <c r="R20" s="146">
        <f t="shared" si="1"/>
        <v>10.488783433994824</v>
      </c>
      <c r="S20" s="143">
        <v>56879</v>
      </c>
      <c r="T20" s="140">
        <f>-(S20-O20)/S20</f>
        <v>-0.7862743719123051</v>
      </c>
      <c r="U20" s="147">
        <v>252831</v>
      </c>
      <c r="V20" s="144">
        <v>20536</v>
      </c>
      <c r="W20" s="149">
        <f>U20/V20</f>
        <v>12.311599142968445</v>
      </c>
      <c r="X20" s="79"/>
      <c r="Y20" s="79"/>
    </row>
    <row r="21" spans="1:24" s="64" customFormat="1" ht="15.75" customHeight="1">
      <c r="A21" s="2">
        <v>17</v>
      </c>
      <c r="B21" s="148" t="s">
        <v>46</v>
      </c>
      <c r="C21" s="174">
        <v>40081</v>
      </c>
      <c r="D21" s="141" t="s">
        <v>2</v>
      </c>
      <c r="E21" s="141" t="s">
        <v>27</v>
      </c>
      <c r="F21" s="142">
        <v>77</v>
      </c>
      <c r="G21" s="142">
        <v>24</v>
      </c>
      <c r="H21" s="142">
        <v>6</v>
      </c>
      <c r="I21" s="143">
        <v>3293</v>
      </c>
      <c r="J21" s="144">
        <v>554</v>
      </c>
      <c r="K21" s="143">
        <v>3493</v>
      </c>
      <c r="L21" s="144">
        <v>592</v>
      </c>
      <c r="M21" s="143">
        <v>3511</v>
      </c>
      <c r="N21" s="144">
        <v>586</v>
      </c>
      <c r="O21" s="147">
        <f>+M21+K21+I21</f>
        <v>10297</v>
      </c>
      <c r="P21" s="175">
        <f>+N21+L21+J21</f>
        <v>1732</v>
      </c>
      <c r="Q21" s="145">
        <f t="shared" si="0"/>
        <v>72.16666666666667</v>
      </c>
      <c r="R21" s="146">
        <f t="shared" si="1"/>
        <v>5.945150115473441</v>
      </c>
      <c r="S21" s="143">
        <v>16348</v>
      </c>
      <c r="T21" s="140">
        <f>-(S21-O21)/S21</f>
        <v>-0.3701370198189381</v>
      </c>
      <c r="U21" s="147">
        <v>1761315</v>
      </c>
      <c r="V21" s="144">
        <v>174731</v>
      </c>
      <c r="W21" s="149">
        <f>+U21/V21</f>
        <v>10.08015177615878</v>
      </c>
      <c r="X21" s="79"/>
    </row>
    <row r="22" spans="1:24" s="64" customFormat="1" ht="15.75" customHeight="1">
      <c r="A22" s="2">
        <v>18</v>
      </c>
      <c r="B22" s="148" t="s">
        <v>53</v>
      </c>
      <c r="C22" s="174">
        <v>40088</v>
      </c>
      <c r="D22" s="141" t="s">
        <v>51</v>
      </c>
      <c r="E22" s="141" t="s">
        <v>52</v>
      </c>
      <c r="F22" s="142">
        <v>149</v>
      </c>
      <c r="G22" s="142">
        <v>37</v>
      </c>
      <c r="H22" s="142">
        <v>5</v>
      </c>
      <c r="I22" s="143">
        <v>3099.5</v>
      </c>
      <c r="J22" s="144">
        <v>493</v>
      </c>
      <c r="K22" s="143">
        <v>3459</v>
      </c>
      <c r="L22" s="144">
        <v>515</v>
      </c>
      <c r="M22" s="143">
        <v>3443</v>
      </c>
      <c r="N22" s="144">
        <v>508</v>
      </c>
      <c r="O22" s="147">
        <f>+I22+K22+M22</f>
        <v>10001.5</v>
      </c>
      <c r="P22" s="175">
        <f>+J22+L22+N22</f>
        <v>1516</v>
      </c>
      <c r="Q22" s="145">
        <f t="shared" si="0"/>
        <v>40.972972972972975</v>
      </c>
      <c r="R22" s="146">
        <f t="shared" si="1"/>
        <v>6.597295514511873</v>
      </c>
      <c r="S22" s="143">
        <v>33369.3</v>
      </c>
      <c r="T22" s="140">
        <f>IF(S22&lt;&gt;0,-(S22-O22)/S22,"")</f>
        <v>-0.7002783996068243</v>
      </c>
      <c r="U22" s="147">
        <v>1046057.6</v>
      </c>
      <c r="V22" s="144">
        <v>122050</v>
      </c>
      <c r="W22" s="149">
        <f>U22/V22</f>
        <v>8.570730028676772</v>
      </c>
      <c r="X22" s="79"/>
    </row>
    <row r="23" spans="1:24" s="64" customFormat="1" ht="15.75" customHeight="1">
      <c r="A23" s="2">
        <v>19</v>
      </c>
      <c r="B23" s="148" t="s">
        <v>60</v>
      </c>
      <c r="C23" s="174">
        <v>40095</v>
      </c>
      <c r="D23" s="141" t="s">
        <v>24</v>
      </c>
      <c r="E23" s="141" t="s">
        <v>97</v>
      </c>
      <c r="F23" s="142">
        <v>75</v>
      </c>
      <c r="G23" s="142">
        <v>14</v>
      </c>
      <c r="H23" s="142">
        <v>4</v>
      </c>
      <c r="I23" s="143">
        <v>3010</v>
      </c>
      <c r="J23" s="144">
        <v>323</v>
      </c>
      <c r="K23" s="143">
        <v>3651</v>
      </c>
      <c r="L23" s="144">
        <v>402</v>
      </c>
      <c r="M23" s="143">
        <v>3286</v>
      </c>
      <c r="N23" s="144">
        <v>357</v>
      </c>
      <c r="O23" s="147">
        <f>+I23+K23+M23</f>
        <v>9947</v>
      </c>
      <c r="P23" s="175">
        <f>+J23+L23+N23</f>
        <v>1082</v>
      </c>
      <c r="Q23" s="145">
        <f t="shared" si="0"/>
        <v>77.28571428571429</v>
      </c>
      <c r="R23" s="146">
        <f t="shared" si="1"/>
        <v>9.193160813308687</v>
      </c>
      <c r="S23" s="143">
        <v>58313</v>
      </c>
      <c r="T23" s="140">
        <f>IF(S23&lt;&gt;0,-(S23-O23)/S23,"")</f>
        <v>-0.8294205408742475</v>
      </c>
      <c r="U23" s="147">
        <v>700393</v>
      </c>
      <c r="V23" s="144">
        <v>68987</v>
      </c>
      <c r="W23" s="149">
        <f>U23/V23</f>
        <v>10.15253598504066</v>
      </c>
      <c r="X23" s="79"/>
    </row>
    <row r="24" spans="1:24" s="64" customFormat="1" ht="18">
      <c r="A24" s="2">
        <v>20</v>
      </c>
      <c r="B24" s="148" t="s">
        <v>80</v>
      </c>
      <c r="C24" s="174">
        <v>40074</v>
      </c>
      <c r="D24" s="141" t="s">
        <v>2</v>
      </c>
      <c r="E24" s="141" t="s">
        <v>27</v>
      </c>
      <c r="F24" s="142">
        <v>61</v>
      </c>
      <c r="G24" s="142">
        <v>17</v>
      </c>
      <c r="H24" s="142">
        <v>7</v>
      </c>
      <c r="I24" s="143">
        <v>2233</v>
      </c>
      <c r="J24" s="144">
        <v>342</v>
      </c>
      <c r="K24" s="143">
        <v>2520</v>
      </c>
      <c r="L24" s="144">
        <v>375</v>
      </c>
      <c r="M24" s="143">
        <v>2356</v>
      </c>
      <c r="N24" s="144">
        <v>353</v>
      </c>
      <c r="O24" s="147">
        <f>+M24+K24+I24</f>
        <v>7109</v>
      </c>
      <c r="P24" s="175">
        <f>+N24+L24+J24</f>
        <v>1070</v>
      </c>
      <c r="Q24" s="145">
        <f t="shared" si="0"/>
        <v>62.94117647058823</v>
      </c>
      <c r="R24" s="146">
        <f t="shared" si="1"/>
        <v>6.64392523364486</v>
      </c>
      <c r="S24" s="143">
        <v>7963</v>
      </c>
      <c r="T24" s="140">
        <f>-(S24-O24)/S24</f>
        <v>-0.10724601280924274</v>
      </c>
      <c r="U24" s="147">
        <v>1019381</v>
      </c>
      <c r="V24" s="144">
        <v>101429</v>
      </c>
      <c r="W24" s="149">
        <f>+U24/V24</f>
        <v>10.050192745664456</v>
      </c>
      <c r="X24" s="79"/>
    </row>
    <row r="25" spans="1:28" s="88" customFormat="1" ht="15">
      <c r="A25" s="1"/>
      <c r="B25" s="229"/>
      <c r="C25" s="229"/>
      <c r="D25" s="230"/>
      <c r="E25" s="230"/>
      <c r="F25" s="82"/>
      <c r="G25" s="82"/>
      <c r="H25" s="83"/>
      <c r="I25" s="84"/>
      <c r="J25" s="85"/>
      <c r="K25" s="84"/>
      <c r="L25" s="85"/>
      <c r="M25" s="84"/>
      <c r="N25" s="85"/>
      <c r="O25" s="84"/>
      <c r="P25" s="85"/>
      <c r="Q25" s="85" t="e">
        <f>O25/G25</f>
        <v>#DIV/0!</v>
      </c>
      <c r="R25" s="86" t="e">
        <f>O25/P25</f>
        <v>#DIV/0!</v>
      </c>
      <c r="S25" s="84"/>
      <c r="T25" s="87"/>
      <c r="U25" s="84"/>
      <c r="V25" s="85"/>
      <c r="W25" s="86"/>
      <c r="AB25" s="88" t="s">
        <v>17</v>
      </c>
    </row>
    <row r="26" spans="1:24" s="90" customFormat="1" ht="18">
      <c r="A26" s="89"/>
      <c r="G26" s="91"/>
      <c r="H26" s="92"/>
      <c r="I26" s="93"/>
      <c r="J26" s="94"/>
      <c r="K26" s="93"/>
      <c r="L26" s="94"/>
      <c r="M26" s="93"/>
      <c r="N26" s="94"/>
      <c r="O26" s="93"/>
      <c r="P26" s="94"/>
      <c r="Q26" s="95"/>
      <c r="R26" s="96"/>
      <c r="S26" s="97"/>
      <c r="T26" s="98"/>
      <c r="U26" s="97"/>
      <c r="V26" s="99"/>
      <c r="W26" s="96"/>
      <c r="X26" s="100"/>
    </row>
    <row r="27" spans="1:24" s="107" customFormat="1" ht="18">
      <c r="A27" s="101"/>
      <c r="B27" s="80"/>
      <c r="C27" s="102"/>
      <c r="D27" s="231"/>
      <c r="E27" s="232"/>
      <c r="F27" s="232"/>
      <c r="G27" s="232"/>
      <c r="H27" s="105"/>
      <c r="I27" s="106"/>
      <c r="K27" s="106"/>
      <c r="M27" s="106"/>
      <c r="O27" s="108"/>
      <c r="R27" s="109"/>
      <c r="S27" s="233" t="s">
        <v>0</v>
      </c>
      <c r="T27" s="233"/>
      <c r="U27" s="233"/>
      <c r="V27" s="233"/>
      <c r="W27" s="233"/>
      <c r="X27" s="110"/>
    </row>
    <row r="28" spans="1:24" s="107" customFormat="1" ht="18">
      <c r="A28" s="101"/>
      <c r="B28" s="80"/>
      <c r="C28" s="102"/>
      <c r="D28" s="103"/>
      <c r="E28" s="104"/>
      <c r="F28" s="104"/>
      <c r="G28" s="111"/>
      <c r="H28" s="105"/>
      <c r="M28" s="106"/>
      <c r="O28" s="108"/>
      <c r="R28" s="109"/>
      <c r="S28" s="233"/>
      <c r="T28" s="233"/>
      <c r="U28" s="233"/>
      <c r="V28" s="233"/>
      <c r="W28" s="233"/>
      <c r="X28" s="110"/>
    </row>
    <row r="29" spans="1:24" s="107" customFormat="1" ht="18">
      <c r="A29" s="101"/>
      <c r="G29" s="105"/>
      <c r="H29" s="105"/>
      <c r="M29" s="106"/>
      <c r="O29" s="108"/>
      <c r="R29" s="109"/>
      <c r="S29" s="233"/>
      <c r="T29" s="233"/>
      <c r="U29" s="233"/>
      <c r="V29" s="233"/>
      <c r="W29" s="233"/>
      <c r="X29" s="110"/>
    </row>
    <row r="30" spans="1:24" s="107" customFormat="1" ht="30" customHeight="1">
      <c r="A30" s="101"/>
      <c r="C30" s="105"/>
      <c r="E30" s="112"/>
      <c r="F30" s="105"/>
      <c r="G30" s="105"/>
      <c r="H30" s="105"/>
      <c r="I30" s="106"/>
      <c r="K30" s="106"/>
      <c r="M30" s="106"/>
      <c r="O30" s="108"/>
      <c r="P30" s="226" t="s">
        <v>23</v>
      </c>
      <c r="Q30" s="227"/>
      <c r="R30" s="227"/>
      <c r="S30" s="227"/>
      <c r="T30" s="227"/>
      <c r="U30" s="227"/>
      <c r="V30" s="227"/>
      <c r="W30" s="227"/>
      <c r="X30" s="110"/>
    </row>
    <row r="31" spans="1:24" s="107" customFormat="1" ht="30" customHeight="1">
      <c r="A31" s="101"/>
      <c r="C31" s="105"/>
      <c r="E31" s="112"/>
      <c r="F31" s="105"/>
      <c r="G31" s="105"/>
      <c r="H31" s="105"/>
      <c r="I31" s="106"/>
      <c r="K31" s="106"/>
      <c r="M31" s="106"/>
      <c r="O31" s="108"/>
      <c r="P31" s="227"/>
      <c r="Q31" s="227"/>
      <c r="R31" s="227"/>
      <c r="S31" s="227"/>
      <c r="T31" s="227"/>
      <c r="U31" s="227"/>
      <c r="V31" s="227"/>
      <c r="W31" s="227"/>
      <c r="X31" s="110"/>
    </row>
    <row r="32" spans="1:24" s="107" customFormat="1" ht="30" customHeight="1">
      <c r="A32" s="101"/>
      <c r="C32" s="105"/>
      <c r="E32" s="112"/>
      <c r="F32" s="105"/>
      <c r="G32" s="105"/>
      <c r="H32" s="105"/>
      <c r="I32" s="106"/>
      <c r="K32" s="106"/>
      <c r="M32" s="106"/>
      <c r="O32" s="108"/>
      <c r="P32" s="227"/>
      <c r="Q32" s="227"/>
      <c r="R32" s="227"/>
      <c r="S32" s="227"/>
      <c r="T32" s="227"/>
      <c r="U32" s="227"/>
      <c r="V32" s="227"/>
      <c r="W32" s="227"/>
      <c r="X32" s="110"/>
    </row>
    <row r="33" spans="1:24" s="107" customFormat="1" ht="30" customHeight="1">
      <c r="A33" s="101"/>
      <c r="C33" s="105"/>
      <c r="E33" s="112"/>
      <c r="F33" s="105"/>
      <c r="G33" s="105"/>
      <c r="H33" s="105"/>
      <c r="I33" s="106"/>
      <c r="K33" s="106"/>
      <c r="M33" s="106"/>
      <c r="O33" s="108"/>
      <c r="P33" s="227"/>
      <c r="Q33" s="227"/>
      <c r="R33" s="227"/>
      <c r="S33" s="227"/>
      <c r="T33" s="227"/>
      <c r="U33" s="227"/>
      <c r="V33" s="227"/>
      <c r="W33" s="227"/>
      <c r="X33" s="110"/>
    </row>
    <row r="34" spans="1:24" s="107" customFormat="1" ht="30" customHeight="1">
      <c r="A34" s="101"/>
      <c r="C34" s="105"/>
      <c r="E34" s="112"/>
      <c r="F34" s="105"/>
      <c r="G34" s="105"/>
      <c r="H34" s="105"/>
      <c r="I34" s="106"/>
      <c r="K34" s="106"/>
      <c r="M34" s="106"/>
      <c r="O34" s="108"/>
      <c r="P34" s="227"/>
      <c r="Q34" s="227"/>
      <c r="R34" s="227"/>
      <c r="S34" s="227"/>
      <c r="T34" s="227"/>
      <c r="U34" s="227"/>
      <c r="V34" s="227"/>
      <c r="W34" s="227"/>
      <c r="X34" s="110"/>
    </row>
    <row r="35" spans="1:24" s="107" customFormat="1" ht="45" customHeight="1">
      <c r="A35" s="101"/>
      <c r="C35" s="105"/>
      <c r="E35" s="112"/>
      <c r="F35" s="105"/>
      <c r="G35" s="113"/>
      <c r="H35" s="113"/>
      <c r="I35" s="114"/>
      <c r="J35" s="115"/>
      <c r="K35" s="114"/>
      <c r="L35" s="115"/>
      <c r="M35" s="114"/>
      <c r="N35" s="115"/>
      <c r="O35" s="108"/>
      <c r="P35" s="227"/>
      <c r="Q35" s="227"/>
      <c r="R35" s="227"/>
      <c r="S35" s="227"/>
      <c r="T35" s="227"/>
      <c r="U35" s="227"/>
      <c r="V35" s="227"/>
      <c r="W35" s="227"/>
      <c r="X35" s="110"/>
    </row>
    <row r="36" spans="1:24" s="107" customFormat="1" ht="33" customHeight="1">
      <c r="A36" s="101"/>
      <c r="C36" s="105"/>
      <c r="E36" s="112"/>
      <c r="F36" s="105"/>
      <c r="G36" s="113"/>
      <c r="H36" s="113"/>
      <c r="I36" s="114"/>
      <c r="J36" s="115"/>
      <c r="K36" s="114"/>
      <c r="L36" s="115"/>
      <c r="M36" s="114"/>
      <c r="N36" s="115"/>
      <c r="O36" s="108"/>
      <c r="P36" s="228" t="s">
        <v>11</v>
      </c>
      <c r="Q36" s="227"/>
      <c r="R36" s="227"/>
      <c r="S36" s="227"/>
      <c r="T36" s="227"/>
      <c r="U36" s="227"/>
      <c r="V36" s="227"/>
      <c r="W36" s="227"/>
      <c r="X36" s="110"/>
    </row>
    <row r="37" spans="1:24" s="107" customFormat="1" ht="33" customHeight="1">
      <c r="A37" s="101"/>
      <c r="C37" s="105"/>
      <c r="E37" s="112"/>
      <c r="F37" s="105"/>
      <c r="G37" s="113"/>
      <c r="H37" s="113"/>
      <c r="I37" s="114"/>
      <c r="J37" s="115"/>
      <c r="K37" s="114"/>
      <c r="L37" s="115"/>
      <c r="M37" s="114"/>
      <c r="N37" s="115"/>
      <c r="O37" s="108"/>
      <c r="P37" s="227"/>
      <c r="Q37" s="227"/>
      <c r="R37" s="227"/>
      <c r="S37" s="227"/>
      <c r="T37" s="227"/>
      <c r="U37" s="227"/>
      <c r="V37" s="227"/>
      <c r="W37" s="227"/>
      <c r="X37" s="110"/>
    </row>
    <row r="38" spans="1:24" s="107" customFormat="1" ht="33" customHeight="1">
      <c r="A38" s="101"/>
      <c r="C38" s="105"/>
      <c r="E38" s="112"/>
      <c r="F38" s="105"/>
      <c r="G38" s="113"/>
      <c r="H38" s="113"/>
      <c r="I38" s="114"/>
      <c r="J38" s="115"/>
      <c r="K38" s="114"/>
      <c r="L38" s="115"/>
      <c r="M38" s="114"/>
      <c r="N38" s="115"/>
      <c r="O38" s="108"/>
      <c r="P38" s="227"/>
      <c r="Q38" s="227"/>
      <c r="R38" s="227"/>
      <c r="S38" s="227"/>
      <c r="T38" s="227"/>
      <c r="U38" s="227"/>
      <c r="V38" s="227"/>
      <c r="W38" s="227"/>
      <c r="X38" s="110"/>
    </row>
    <row r="39" spans="1:24" s="107" customFormat="1" ht="33" customHeight="1">
      <c r="A39" s="101"/>
      <c r="C39" s="105"/>
      <c r="E39" s="112"/>
      <c r="F39" s="105"/>
      <c r="G39" s="113"/>
      <c r="H39" s="113"/>
      <c r="I39" s="114"/>
      <c r="J39" s="115"/>
      <c r="K39" s="114"/>
      <c r="L39" s="115"/>
      <c r="M39" s="114"/>
      <c r="N39" s="115"/>
      <c r="O39" s="108"/>
      <c r="P39" s="227"/>
      <c r="Q39" s="227"/>
      <c r="R39" s="227"/>
      <c r="S39" s="227"/>
      <c r="T39" s="227"/>
      <c r="U39" s="227"/>
      <c r="V39" s="227"/>
      <c r="W39" s="227"/>
      <c r="X39" s="110"/>
    </row>
    <row r="40" spans="1:24" s="107" customFormat="1" ht="33" customHeight="1">
      <c r="A40" s="101"/>
      <c r="C40" s="105"/>
      <c r="E40" s="112"/>
      <c r="F40" s="105"/>
      <c r="G40" s="113"/>
      <c r="H40" s="113"/>
      <c r="I40" s="114"/>
      <c r="J40" s="115"/>
      <c r="K40" s="114"/>
      <c r="L40" s="115"/>
      <c r="M40" s="114"/>
      <c r="N40" s="115"/>
      <c r="O40" s="108"/>
      <c r="P40" s="227"/>
      <c r="Q40" s="227"/>
      <c r="R40" s="227"/>
      <c r="S40" s="227"/>
      <c r="T40" s="227"/>
      <c r="U40" s="227"/>
      <c r="V40" s="227"/>
      <c r="W40" s="227"/>
      <c r="X40" s="110"/>
    </row>
    <row r="41" spans="16:23" ht="33" customHeight="1">
      <c r="P41" s="227"/>
      <c r="Q41" s="227"/>
      <c r="R41" s="227"/>
      <c r="S41" s="227"/>
      <c r="T41" s="227"/>
      <c r="U41" s="227"/>
      <c r="V41" s="227"/>
      <c r="W41" s="227"/>
    </row>
    <row r="42" spans="16:23" ht="33" customHeight="1">
      <c r="P42" s="227"/>
      <c r="Q42" s="227"/>
      <c r="R42" s="227"/>
      <c r="S42" s="227"/>
      <c r="T42" s="227"/>
      <c r="U42" s="227"/>
      <c r="V42" s="227"/>
      <c r="W42" s="227"/>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horizontalDpi="600" verticalDpi="600" orientation="portrait" paperSize="9" r:id="rId2"/>
  <ignoredErrors>
    <ignoredError sqref="W25 V25" unlockedFormula="1"/>
    <ignoredError sqref="O12:W22 W8:W10 P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2009-11-02T18:12:43Z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