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0-22 Nov (we 47)" sheetId="1" r:id="rId1"/>
    <sheet name="20-22 Nov (Top 20)" sheetId="2" r:id="rId2"/>
  </sheets>
  <definedNames>
    <definedName name="_xlnm.Print_Area" localSheetId="0">'20-22 Nov (we 47)'!$A$1:$W$48</definedName>
  </definedNames>
  <calcPr fullCalcOnLoad="1"/>
</workbook>
</file>

<file path=xl/sharedStrings.xml><?xml version="1.0" encoding="utf-8"?>
<sst xmlns="http://schemas.openxmlformats.org/spreadsheetml/2006/main" count="202" uniqueCount="74">
  <si>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</si>
  <si>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</si>
  <si>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</si>
  <si>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</si>
  <si>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</si>
  <si>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</si>
  <si>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</si>
  <si>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</si>
  <si>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</si>
  <si>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</si>
  <si>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</si>
  <si>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</si>
  <si>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</si>
  <si>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</si>
  <si>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</si>
  <si>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</si>
  <si>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</si>
  <si>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</si>
  <si>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</si>
  <si>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</si>
  <si>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</si>
  <si>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</si>
  <si>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</si>
  <si>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</si>
  <si>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</si>
  <si>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</si>
  <si>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WALT DISNEY</t>
  </si>
  <si>
    <t>SPRI</t>
  </si>
  <si>
    <t>MEDYAVIZYON</t>
  </si>
  <si>
    <t>R FILM</t>
  </si>
  <si>
    <t>SURROGATES</t>
  </si>
  <si>
    <t>UGLY TRUTH</t>
  </si>
  <si>
    <t>GAMER</t>
  </si>
  <si>
    <t>PINEMA</t>
  </si>
  <si>
    <t>D PRODUCTIONS</t>
  </si>
  <si>
    <t>NEFES: VATAN SAĞOLSUN</t>
  </si>
  <si>
    <t>FIDA FILM-CREAVIDI</t>
  </si>
  <si>
    <t>UP</t>
  </si>
  <si>
    <t>FIDA FILM</t>
  </si>
  <si>
    <t>DRAG ME TO HELL</t>
  </si>
  <si>
    <t>TIGLON-DADA FILM</t>
  </si>
  <si>
    <t>PERISAN FILM</t>
  </si>
  <si>
    <t>TOTALLY SPIES</t>
  </si>
  <si>
    <t>TMC</t>
  </si>
  <si>
    <t>MELEKLER VE KUMARBAZLAR</t>
  </si>
  <si>
    <t>KOLPAÇİNO</t>
  </si>
  <si>
    <t>KONAK</t>
  </si>
  <si>
    <t>OYKU YAPIM</t>
  </si>
  <si>
    <t xml:space="preserve">TIM'S-SUGARWORKZ </t>
  </si>
  <si>
    <t>DISTRICT 9</t>
  </si>
  <si>
    <t>COCO AVANT CHANEL</t>
  </si>
  <si>
    <t>FILMS DISTRIBUTION</t>
  </si>
  <si>
    <t>KISKANMAK</t>
  </si>
  <si>
    <t>YERLI FILM</t>
  </si>
  <si>
    <t>BORNOVA BORNOVA</t>
  </si>
  <si>
    <t>TEMELKURAN FILM</t>
  </si>
  <si>
    <t>TOURNAMENT, THE</t>
  </si>
  <si>
    <t>TWILIGHT SAGA: NEW MOON</t>
  </si>
  <si>
    <t>KURTLAR VADİSİ: GLADIO</t>
  </si>
  <si>
    <t>OZEN FILM</t>
  </si>
  <si>
    <t>PANA FILM</t>
  </si>
  <si>
    <t>CLOUDY WITH A CHANCE OF MEATBALLS</t>
  </si>
  <si>
    <t>IYISEYIRLER</t>
  </si>
  <si>
    <t>AŞK GELİYORUM DEMEZ</t>
  </si>
  <si>
    <t>CHRISTMAS CAROL</t>
  </si>
  <si>
    <t>İKİ DİL BİR BAVUL</t>
  </si>
  <si>
    <t>CHANTIER FILMS</t>
  </si>
  <si>
    <t>KANAL-İ-ZASYON</t>
  </si>
  <si>
    <t>THIS IS IT</t>
  </si>
  <si>
    <t>HORIZON</t>
  </si>
  <si>
    <t>HAYAL-ET FILM</t>
  </si>
  <si>
    <t>DREAD</t>
  </si>
  <si>
    <t>OZEN-UMUT</t>
  </si>
  <si>
    <t>LA VERITABLE HISTOIRE DU CHAT BOTTE</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</si>
</sst>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8">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style="medium"/>
      <right style="hair"/>
      <top style="hair"/>
      <bottom style="hair"/>
    </border>
    <border>
      <left style="hair"/>
      <right style="medium"/>
      <top style="hair"/>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medium"/>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171" fontId="0" fillId="0" borderId="0" applyFont="0" applyFill="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94">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1"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1"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1"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1"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0" fontId="24" fillId="0" borderId="10" xfId="0" applyNumberFormat="1" applyFont="1" applyFill="1" applyBorder="1" applyAlignment="1" applyProtection="1">
      <alignment horizontal="center" vertical="center"/>
      <protection locked="0"/>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1" applyNumberFormat="1" applyFont="1" applyFill="1" applyBorder="1" applyAlignment="1" applyProtection="1">
      <alignment horizontal="right" vertical="center"/>
      <protection/>
    </xf>
    <xf numFmtId="2" fontId="24" fillId="0" borderId="10" xfId="61"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4" fillId="0" borderId="23" xfId="0" applyNumberFormat="1" applyFont="1" applyFill="1" applyBorder="1" applyAlignment="1" applyProtection="1">
      <alignment horizontal="left" vertical="center"/>
      <protection locked="0"/>
    </xf>
    <xf numFmtId="2" fontId="24" fillId="0" borderId="24" xfId="61"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5" xfId="0" applyFont="1" applyFill="1" applyBorder="1" applyAlignment="1" applyProtection="1">
      <alignment horizontal="center" vertical="center"/>
      <protection/>
    </xf>
    <xf numFmtId="0" fontId="30" fillId="0" borderId="10" xfId="0" applyFont="1" applyFill="1" applyBorder="1" applyAlignment="1" applyProtection="1">
      <alignment vertical="center"/>
      <protection locked="0"/>
    </xf>
    <xf numFmtId="4" fontId="24" fillId="0" borderId="26" xfId="43" applyNumberFormat="1" applyFont="1" applyFill="1" applyBorder="1" applyAlignment="1" applyProtection="1">
      <alignment horizontal="right" vertical="center"/>
      <protection locked="0"/>
    </xf>
    <xf numFmtId="3" fontId="24" fillId="0" borderId="26" xfId="43" applyNumberFormat="1" applyFont="1" applyFill="1" applyBorder="1" applyAlignment="1" applyProtection="1">
      <alignment horizontal="right" vertical="center"/>
      <protection locked="0"/>
    </xf>
    <xf numFmtId="2" fontId="24" fillId="0" borderId="27" xfId="61" applyNumberFormat="1" applyFont="1" applyFill="1" applyBorder="1" applyAlignment="1" applyProtection="1">
      <alignment horizontal="right" vertical="center"/>
      <protection/>
    </xf>
    <xf numFmtId="190" fontId="24" fillId="0" borderId="10" xfId="0" applyNumberFormat="1" applyFont="1" applyFill="1" applyBorder="1" applyAlignment="1" applyProtection="1">
      <alignment horizontal="center" vertical="center"/>
      <protection locked="0"/>
    </xf>
    <xf numFmtId="190" fontId="24" fillId="0" borderId="26" xfId="0" applyNumberFormat="1" applyFont="1" applyFill="1" applyBorder="1" applyAlignment="1" applyProtection="1">
      <alignment horizontal="center" vertical="center"/>
      <protection locked="0"/>
    </xf>
    <xf numFmtId="4" fontId="24" fillId="0" borderId="26" xfId="43" applyNumberFormat="1" applyFont="1" applyFill="1" applyBorder="1" applyAlignment="1" applyProtection="1">
      <alignment horizontal="right" vertical="center"/>
      <protection/>
    </xf>
    <xf numFmtId="3" fontId="24" fillId="0" borderId="26" xfId="61" applyNumberFormat="1" applyFont="1" applyFill="1" applyBorder="1" applyAlignment="1" applyProtection="1">
      <alignment horizontal="right" vertical="center"/>
      <protection/>
    </xf>
    <xf numFmtId="2" fontId="24" fillId="0" borderId="26" xfId="61" applyNumberFormat="1" applyFont="1" applyFill="1" applyBorder="1" applyAlignment="1" applyProtection="1">
      <alignment horizontal="right" vertical="center"/>
      <protection/>
    </xf>
    <xf numFmtId="3" fontId="24" fillId="0" borderId="10" xfId="43" applyNumberFormat="1" applyFont="1" applyFill="1" applyBorder="1" applyAlignment="1" applyProtection="1">
      <alignment horizontal="right" vertical="center"/>
      <protection/>
    </xf>
    <xf numFmtId="190" fontId="24" fillId="0" borderId="12" xfId="0" applyNumberFormat="1" applyFont="1" applyFill="1" applyBorder="1" applyAlignment="1" applyProtection="1">
      <alignment horizontal="center" vertical="center"/>
      <protection locked="0"/>
    </xf>
    <xf numFmtId="4" fontId="24" fillId="0" borderId="12" xfId="43" applyNumberFormat="1" applyFont="1" applyFill="1" applyBorder="1" applyAlignment="1" applyProtection="1">
      <alignment horizontal="right" vertical="center"/>
      <protection locked="0"/>
    </xf>
    <xf numFmtId="3" fontId="24" fillId="0" borderId="12" xfId="43" applyNumberFormat="1" applyFont="1" applyFill="1" applyBorder="1" applyAlignment="1" applyProtection="1">
      <alignment horizontal="right" vertical="center"/>
      <protection locked="0"/>
    </xf>
    <xf numFmtId="4" fontId="24" fillId="0" borderId="12" xfId="43" applyNumberFormat="1" applyFont="1" applyFill="1" applyBorder="1" applyAlignment="1" applyProtection="1">
      <alignment horizontal="right" vertical="center"/>
      <protection/>
    </xf>
    <xf numFmtId="3" fontId="24" fillId="0" borderId="12" xfId="43" applyNumberFormat="1" applyFont="1" applyFill="1" applyBorder="1" applyAlignment="1" applyProtection="1">
      <alignment horizontal="right" vertical="center"/>
      <protection/>
    </xf>
    <xf numFmtId="3" fontId="24" fillId="0" borderId="26" xfId="43" applyNumberFormat="1" applyFont="1" applyFill="1" applyBorder="1" applyAlignment="1" applyProtection="1">
      <alignment horizontal="right" vertical="center"/>
      <protection/>
    </xf>
    <xf numFmtId="2" fontId="24" fillId="0" borderId="28" xfId="61" applyNumberFormat="1" applyFont="1" applyFill="1" applyBorder="1" applyAlignment="1" applyProtection="1">
      <alignment horizontal="right" vertical="center"/>
      <protection/>
    </xf>
    <xf numFmtId="0" fontId="24" fillId="34" borderId="10" xfId="0" applyFont="1" applyFill="1" applyBorder="1" applyAlignment="1">
      <alignment horizontal="left" vertical="center"/>
    </xf>
    <xf numFmtId="190" fontId="24" fillId="34" borderId="10" xfId="0" applyNumberFormat="1" applyFont="1" applyFill="1" applyBorder="1" applyAlignment="1">
      <alignment horizontal="center" vertical="center"/>
    </xf>
    <xf numFmtId="0" fontId="24" fillId="34" borderId="10" xfId="0" applyFont="1" applyFill="1" applyBorder="1" applyAlignment="1">
      <alignment horizontal="center" vertical="center"/>
    </xf>
    <xf numFmtId="3" fontId="24" fillId="34" borderId="10" xfId="43" applyNumberFormat="1" applyFont="1" applyFill="1" applyBorder="1" applyAlignment="1">
      <alignment horizontal="right" vertical="center"/>
    </xf>
    <xf numFmtId="2" fontId="24" fillId="34" borderId="10" xfId="43" applyNumberFormat="1" applyFont="1" applyFill="1" applyBorder="1" applyAlignment="1">
      <alignment horizontal="right" vertical="center"/>
    </xf>
    <xf numFmtId="9" fontId="24" fillId="34" borderId="10" xfId="61" applyNumberFormat="1" applyFont="1" applyFill="1" applyBorder="1" applyAlignment="1" applyProtection="1">
      <alignment horizontal="right" vertical="center"/>
      <protection/>
    </xf>
    <xf numFmtId="4" fontId="24" fillId="34" borderId="10" xfId="0" applyNumberFormat="1" applyFont="1" applyFill="1" applyBorder="1" applyAlignment="1">
      <alignment horizontal="right" vertical="center"/>
    </xf>
    <xf numFmtId="0" fontId="24" fillId="0" borderId="10" xfId="0" applyFont="1" applyFill="1" applyBorder="1" applyAlignment="1" applyProtection="1">
      <alignment horizontal="left" vertical="center"/>
      <protection locked="0"/>
    </xf>
    <xf numFmtId="4" fontId="24" fillId="34" borderId="10" xfId="43" applyNumberFormat="1" applyFont="1" applyFill="1" applyBorder="1" applyAlignment="1">
      <alignment horizontal="right" vertical="center"/>
    </xf>
    <xf numFmtId="190" fontId="24" fillId="0" borderId="10" xfId="0" applyNumberFormat="1"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9" fontId="24" fillId="0" borderId="10" xfId="61" applyNumberFormat="1" applyFont="1" applyFill="1" applyBorder="1" applyAlignment="1" applyProtection="1">
      <alignment horizontal="right" vertical="center"/>
      <protection/>
    </xf>
    <xf numFmtId="3" fontId="24" fillId="0" borderId="10" xfId="43" applyNumberFormat="1" applyFont="1" applyFill="1" applyBorder="1" applyAlignment="1">
      <alignment horizontal="right" vertical="center"/>
    </xf>
    <xf numFmtId="2" fontId="24" fillId="0" borderId="10" xfId="43" applyNumberFormat="1" applyFont="1" applyFill="1" applyBorder="1" applyAlignment="1">
      <alignment horizontal="right" vertical="center"/>
    </xf>
    <xf numFmtId="3" fontId="24" fillId="0" borderId="10" xfId="0" applyNumberFormat="1" applyFont="1" applyFill="1" applyBorder="1" applyAlignment="1">
      <alignment horizontal="right" vertical="center"/>
    </xf>
    <xf numFmtId="0" fontId="24" fillId="34" borderId="10" xfId="0" applyFont="1" applyFill="1" applyBorder="1" applyAlignment="1" applyProtection="1">
      <alignment horizontal="left" vertical="center"/>
      <protection locked="0"/>
    </xf>
    <xf numFmtId="190" fontId="24" fillId="34" borderId="10" xfId="0" applyNumberFormat="1" applyFont="1" applyFill="1" applyBorder="1" applyAlignment="1" applyProtection="1">
      <alignment horizontal="center" vertical="center"/>
      <protection locked="0"/>
    </xf>
    <xf numFmtId="190" fontId="24" fillId="34" borderId="10" xfId="0" applyNumberFormat="1" applyFont="1" applyFill="1" applyBorder="1" applyAlignment="1" applyProtection="1">
      <alignment horizontal="left" vertical="center"/>
      <protection locked="0"/>
    </xf>
    <xf numFmtId="0" fontId="24" fillId="34" borderId="10" xfId="0" applyFont="1" applyFill="1" applyBorder="1" applyAlignment="1" applyProtection="1">
      <alignment horizontal="center" vertical="center"/>
      <protection locked="0"/>
    </xf>
    <xf numFmtId="4" fontId="24" fillId="34" borderId="10" xfId="43" applyNumberFormat="1" applyFont="1" applyFill="1" applyBorder="1" applyAlignment="1" applyProtection="1">
      <alignment horizontal="right" vertical="center"/>
      <protection locked="0"/>
    </xf>
    <xf numFmtId="3" fontId="24" fillId="34" borderId="10" xfId="43" applyNumberFormat="1" applyFont="1" applyFill="1" applyBorder="1" applyAlignment="1" applyProtection="1">
      <alignment horizontal="right" vertical="center"/>
      <protection locked="0"/>
    </xf>
    <xf numFmtId="4" fontId="24" fillId="34" borderId="10" xfId="43" applyNumberFormat="1" applyFont="1" applyFill="1" applyBorder="1" applyAlignment="1" applyProtection="1">
      <alignment horizontal="right" vertical="center"/>
      <protection/>
    </xf>
    <xf numFmtId="3" fontId="24" fillId="34" borderId="10" xfId="43" applyNumberFormat="1" applyFont="1" applyFill="1" applyBorder="1" applyAlignment="1" applyProtection="1">
      <alignment horizontal="right" vertical="center"/>
      <protection/>
    </xf>
    <xf numFmtId="3" fontId="24" fillId="34" borderId="10" xfId="61" applyNumberFormat="1" applyFont="1" applyFill="1" applyBorder="1" applyAlignment="1" applyProtection="1">
      <alignment horizontal="right" vertical="center"/>
      <protection/>
    </xf>
    <xf numFmtId="2" fontId="24" fillId="34" borderId="10" xfId="61" applyNumberFormat="1" applyFont="1" applyFill="1" applyBorder="1" applyAlignment="1" applyProtection="1">
      <alignment horizontal="right" vertical="center"/>
      <protection/>
    </xf>
    <xf numFmtId="0" fontId="24" fillId="0" borderId="10" xfId="0" applyFont="1" applyFill="1" applyBorder="1" applyAlignment="1">
      <alignment horizontal="left" vertical="center"/>
    </xf>
    <xf numFmtId="190"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4" fontId="24" fillId="0" borderId="10" xfId="43" applyNumberFormat="1" applyFont="1" applyFill="1" applyBorder="1" applyAlignment="1">
      <alignment horizontal="right" vertical="center"/>
    </xf>
    <xf numFmtId="4" fontId="24" fillId="0" borderId="10" xfId="0" applyNumberFormat="1" applyFont="1" applyFill="1" applyBorder="1" applyAlignment="1">
      <alignment horizontal="right" vertical="center"/>
    </xf>
    <xf numFmtId="4" fontId="24" fillId="0" borderId="10" xfId="40" applyNumberFormat="1" applyFont="1" applyFill="1" applyBorder="1" applyAlignment="1">
      <alignment horizontal="right" vertical="center"/>
    </xf>
    <xf numFmtId="3" fontId="24" fillId="0" borderId="10" xfId="40" applyNumberFormat="1" applyFont="1" applyFill="1" applyBorder="1" applyAlignment="1">
      <alignment horizontal="right" vertical="center"/>
    </xf>
    <xf numFmtId="4" fontId="24" fillId="0" borderId="10" xfId="40" applyNumberFormat="1" applyFont="1" applyFill="1" applyBorder="1" applyAlignment="1" applyProtection="1">
      <alignment horizontal="right" vertical="center"/>
      <protection/>
    </xf>
    <xf numFmtId="3" fontId="24" fillId="0" borderId="10" xfId="40" applyNumberFormat="1" applyFont="1" applyFill="1" applyBorder="1" applyAlignment="1" applyProtection="1">
      <alignment horizontal="right" vertical="center"/>
      <protection/>
    </xf>
    <xf numFmtId="3" fontId="24" fillId="0" borderId="10" xfId="40" applyNumberFormat="1" applyFont="1" applyFill="1" applyBorder="1" applyAlignment="1" applyProtection="1">
      <alignment horizontal="right" vertical="center"/>
      <protection locked="0"/>
    </xf>
    <xf numFmtId="4" fontId="24" fillId="0" borderId="10" xfId="0" applyNumberFormat="1" applyFont="1" applyFill="1" applyBorder="1" applyAlignment="1" applyProtection="1">
      <alignment horizontal="right" vertical="center"/>
      <protection/>
    </xf>
    <xf numFmtId="3" fontId="24" fillId="0" borderId="10" xfId="0" applyNumberFormat="1" applyFont="1" applyFill="1" applyBorder="1" applyAlignment="1" applyProtection="1">
      <alignment horizontal="right" vertical="center"/>
      <protection/>
    </xf>
    <xf numFmtId="4" fontId="24" fillId="0" borderId="10" xfId="0" applyNumberFormat="1" applyFont="1" applyFill="1" applyBorder="1" applyAlignment="1" applyProtection="1">
      <alignment horizontal="right" vertical="center"/>
      <protection locked="0"/>
    </xf>
    <xf numFmtId="3" fontId="24" fillId="0" borderId="10" xfId="0" applyNumberFormat="1" applyFont="1" applyFill="1" applyBorder="1" applyAlignment="1" applyProtection="1">
      <alignment horizontal="right" vertical="center"/>
      <protection locked="0"/>
    </xf>
    <xf numFmtId="0" fontId="24" fillId="0" borderId="10" xfId="0" applyNumberFormat="1" applyFont="1" applyFill="1" applyBorder="1" applyAlignment="1" applyProtection="1">
      <alignment horizontal="left" vertical="center"/>
      <protection locked="0"/>
    </xf>
    <xf numFmtId="0" fontId="24" fillId="34" borderId="29" xfId="0" applyFont="1" applyFill="1" applyBorder="1" applyAlignment="1">
      <alignment horizontal="left" vertical="center"/>
    </xf>
    <xf numFmtId="190" fontId="24" fillId="34" borderId="30" xfId="0" applyNumberFormat="1" applyFont="1" applyFill="1" applyBorder="1" applyAlignment="1">
      <alignment horizontal="center" vertical="center"/>
    </xf>
    <xf numFmtId="0" fontId="24" fillId="34" borderId="30" xfId="0" applyFont="1" applyFill="1" applyBorder="1" applyAlignment="1">
      <alignment horizontal="left" vertical="center"/>
    </xf>
    <xf numFmtId="0" fontId="24" fillId="34" borderId="30" xfId="0" applyFont="1" applyFill="1" applyBorder="1" applyAlignment="1">
      <alignment horizontal="center" vertical="center"/>
    </xf>
    <xf numFmtId="4" fontId="24" fillId="34" borderId="30" xfId="40" applyNumberFormat="1" applyFont="1" applyFill="1" applyBorder="1" applyAlignment="1">
      <alignment horizontal="right" vertical="center"/>
    </xf>
    <xf numFmtId="3" fontId="24" fillId="34" borderId="30" xfId="40" applyNumberFormat="1" applyFont="1" applyFill="1" applyBorder="1" applyAlignment="1">
      <alignment horizontal="right" vertical="center"/>
    </xf>
    <xf numFmtId="4" fontId="24" fillId="34" borderId="30" xfId="40" applyNumberFormat="1" applyFont="1" applyFill="1" applyBorder="1" applyAlignment="1" applyProtection="1">
      <alignment horizontal="right" vertical="center"/>
      <protection/>
    </xf>
    <xf numFmtId="3" fontId="24" fillId="34" borderId="30" xfId="40" applyNumberFormat="1" applyFont="1" applyFill="1" applyBorder="1" applyAlignment="1" applyProtection="1">
      <alignment horizontal="right" vertical="center"/>
      <protection/>
    </xf>
    <xf numFmtId="3" fontId="24" fillId="34" borderId="30" xfId="43" applyNumberFormat="1" applyFont="1" applyFill="1" applyBorder="1" applyAlignment="1">
      <alignment horizontal="right" vertical="center"/>
    </xf>
    <xf numFmtId="2" fontId="24" fillId="34" borderId="30" xfId="43" applyNumberFormat="1" applyFont="1" applyFill="1" applyBorder="1" applyAlignment="1">
      <alignment horizontal="right" vertical="center"/>
    </xf>
    <xf numFmtId="9" fontId="24" fillId="34" borderId="30" xfId="61" applyNumberFormat="1" applyFont="1" applyFill="1" applyBorder="1" applyAlignment="1" applyProtection="1">
      <alignment horizontal="right" vertical="center"/>
      <protection/>
    </xf>
    <xf numFmtId="4" fontId="24" fillId="34" borderId="30" xfId="0" applyNumberFormat="1" applyFont="1" applyFill="1" applyBorder="1" applyAlignment="1">
      <alignment horizontal="right" vertical="center"/>
    </xf>
    <xf numFmtId="3" fontId="24" fillId="34" borderId="30" xfId="40" applyNumberFormat="1" applyFont="1" applyFill="1" applyBorder="1" applyAlignment="1" applyProtection="1">
      <alignment horizontal="right" vertical="center"/>
      <protection locked="0"/>
    </xf>
    <xf numFmtId="2" fontId="24" fillId="34" borderId="31" xfId="0" applyNumberFormat="1" applyFont="1" applyFill="1" applyBorder="1" applyAlignment="1">
      <alignment horizontal="right" vertical="center"/>
    </xf>
    <xf numFmtId="0" fontId="24" fillId="34" borderId="23" xfId="0" applyFont="1" applyFill="1" applyBorder="1" applyAlignment="1">
      <alignment horizontal="left" vertical="center"/>
    </xf>
    <xf numFmtId="2" fontId="24" fillId="34" borderId="24" xfId="0" applyNumberFormat="1" applyFont="1" applyFill="1" applyBorder="1" applyAlignment="1">
      <alignment horizontal="right" vertical="center"/>
    </xf>
    <xf numFmtId="0" fontId="24" fillId="0" borderId="23" xfId="0" applyFont="1" applyFill="1" applyBorder="1" applyAlignment="1" applyProtection="1">
      <alignment horizontal="left" vertical="center"/>
      <protection locked="0"/>
    </xf>
    <xf numFmtId="2" fontId="24" fillId="0" borderId="24" xfId="43" applyNumberFormat="1" applyFont="1" applyFill="1" applyBorder="1" applyAlignment="1" applyProtection="1">
      <alignment horizontal="right" vertical="center"/>
      <protection locked="0"/>
    </xf>
    <xf numFmtId="0" fontId="24" fillId="34" borderId="23" xfId="0" applyFont="1" applyFill="1" applyBorder="1" applyAlignment="1" applyProtection="1">
      <alignment horizontal="left" vertical="center"/>
      <protection locked="0"/>
    </xf>
    <xf numFmtId="2" fontId="24" fillId="34" borderId="24" xfId="43" applyNumberFormat="1" applyFont="1" applyFill="1" applyBorder="1" applyAlignment="1" applyProtection="1">
      <alignment horizontal="right" vertical="center"/>
      <protection locked="0"/>
    </xf>
    <xf numFmtId="0" fontId="24" fillId="0" borderId="23" xfId="0" applyFont="1" applyFill="1" applyBorder="1" applyAlignment="1">
      <alignment horizontal="left" vertical="center"/>
    </xf>
    <xf numFmtId="2" fontId="24" fillId="0" borderId="24" xfId="0" applyNumberFormat="1" applyFont="1" applyFill="1" applyBorder="1" applyAlignment="1">
      <alignment horizontal="right" vertical="center"/>
    </xf>
    <xf numFmtId="0" fontId="24" fillId="34" borderId="23" xfId="0" applyFont="1" applyFill="1" applyBorder="1" applyAlignment="1">
      <alignment horizontal="left" vertical="center"/>
    </xf>
    <xf numFmtId="2" fontId="24" fillId="34" borderId="24" xfId="43" applyNumberFormat="1" applyFont="1" applyFill="1" applyBorder="1" applyAlignment="1">
      <alignment horizontal="right" vertical="center"/>
    </xf>
    <xf numFmtId="0" fontId="24" fillId="0" borderId="23" xfId="0" applyFont="1" applyFill="1" applyBorder="1" applyAlignment="1">
      <alignment horizontal="left" vertical="center"/>
    </xf>
    <xf numFmtId="2" fontId="24" fillId="0" borderId="24" xfId="43" applyNumberFormat="1" applyFont="1" applyFill="1" applyBorder="1" applyAlignment="1">
      <alignment horizontal="right" vertical="center"/>
    </xf>
    <xf numFmtId="2" fontId="24" fillId="0" borderId="24" xfId="0" applyNumberFormat="1" applyFont="1" applyFill="1" applyBorder="1" applyAlignment="1" applyProtection="1">
      <alignment horizontal="right" vertical="center"/>
      <protection/>
    </xf>
    <xf numFmtId="0" fontId="24" fillId="0" borderId="23" xfId="58" applyFont="1" applyFill="1" applyBorder="1" applyAlignment="1">
      <alignment horizontal="left" vertical="center"/>
      <protection/>
    </xf>
    <xf numFmtId="0" fontId="24" fillId="0" borderId="32"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center"/>
      <protection locked="0"/>
    </xf>
    <xf numFmtId="0" fontId="24" fillId="0" borderId="26" xfId="0" applyFont="1" applyFill="1" applyBorder="1" applyAlignment="1" applyProtection="1">
      <alignment horizontal="center" vertical="center"/>
      <protection locked="0"/>
    </xf>
    <xf numFmtId="3" fontId="24" fillId="0" borderId="26" xfId="43" applyNumberFormat="1" applyFont="1" applyFill="1" applyBorder="1" applyAlignment="1">
      <alignment horizontal="right" vertical="center"/>
    </xf>
    <xf numFmtId="2" fontId="24" fillId="0" borderId="26" xfId="43" applyNumberFormat="1" applyFont="1" applyFill="1" applyBorder="1" applyAlignment="1">
      <alignment horizontal="right" vertical="center"/>
    </xf>
    <xf numFmtId="9" fontId="24" fillId="0" borderId="26" xfId="61" applyNumberFormat="1" applyFont="1" applyFill="1" applyBorder="1" applyAlignment="1" applyProtection="1">
      <alignment horizontal="right" vertical="center"/>
      <protection/>
    </xf>
    <xf numFmtId="3" fontId="24" fillId="0" borderId="26" xfId="0" applyNumberFormat="1" applyFont="1" applyFill="1" applyBorder="1" applyAlignment="1">
      <alignment horizontal="right" vertical="center"/>
    </xf>
    <xf numFmtId="0" fontId="24" fillId="0" borderId="33"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3" fontId="24" fillId="0" borderId="12" xfId="43" applyNumberFormat="1" applyFont="1" applyFill="1" applyBorder="1" applyAlignment="1">
      <alignment horizontal="right" vertical="center"/>
    </xf>
    <xf numFmtId="2" fontId="24" fillId="0" borderId="12" xfId="43" applyNumberFormat="1" applyFont="1" applyFill="1" applyBorder="1" applyAlignment="1">
      <alignment horizontal="right" vertical="center"/>
    </xf>
    <xf numFmtId="9" fontId="24" fillId="0" borderId="12" xfId="61" applyNumberFormat="1" applyFont="1" applyFill="1" applyBorder="1" applyAlignment="1" applyProtection="1">
      <alignment horizontal="right" vertical="center"/>
      <protection/>
    </xf>
    <xf numFmtId="3" fontId="24" fillId="0" borderId="12" xfId="0" applyNumberFormat="1" applyFont="1" applyFill="1" applyBorder="1" applyAlignment="1">
      <alignment horizontal="right" vertical="center"/>
    </xf>
    <xf numFmtId="190" fontId="24" fillId="0" borderId="26" xfId="0" applyNumberFormat="1" applyFont="1" applyFill="1" applyBorder="1" applyAlignment="1" applyProtection="1">
      <alignment horizontal="left" vertical="center"/>
      <protection locked="0"/>
    </xf>
    <xf numFmtId="2" fontId="24" fillId="0" borderId="27" xfId="43" applyNumberFormat="1" applyFont="1" applyFill="1" applyBorder="1" applyAlignment="1" applyProtection="1">
      <alignment horizontal="right" vertical="center"/>
      <protection locked="0"/>
    </xf>
    <xf numFmtId="0" fontId="23" fillId="0" borderId="25"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30" xfId="0" applyNumberFormat="1" applyFont="1" applyFill="1" applyBorder="1" applyAlignment="1" applyProtection="1">
      <alignment horizontal="center" vertical="center" wrapText="1"/>
      <protection/>
    </xf>
    <xf numFmtId="0" fontId="17" fillId="0" borderId="30"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193" fontId="17" fillId="0" borderId="31" xfId="0" applyNumberFormat="1" applyFont="1" applyFill="1" applyBorder="1" applyAlignment="1" applyProtection="1">
      <alignment horizontal="center" vertical="center" wrapText="1"/>
      <protection/>
    </xf>
    <xf numFmtId="171" fontId="17" fillId="0" borderId="29"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30"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8030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392400" y="0"/>
          <a:ext cx="2609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117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259050" y="419100"/>
          <a:ext cx="260032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47
</a:t>
          </a:r>
          <a:r>
            <a:rPr lang="en-US" cap="none" sz="2000" b="0" i="0" u="none" baseline="0">
              <a:solidFill>
                <a:srgbClr val="000000"/>
              </a:solidFill>
              <a:latin typeface="Impact"/>
              <a:ea typeface="Impact"/>
              <a:cs typeface="Impact"/>
            </a:rPr>
            <a:t>20-22 NOV'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11601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086600" y="0"/>
          <a:ext cx="23336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8943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953250"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89344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296150" y="409575"/>
          <a:ext cx="1543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8943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953250"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89344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20</xdr:col>
      <xdr:colOff>609600</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562850" y="581025"/>
          <a:ext cx="131445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47
</a:t>
          </a:r>
          <a:r>
            <a:rPr lang="en-US" cap="none" sz="1200" b="0" i="0" u="none" baseline="0">
              <a:solidFill>
                <a:srgbClr val="000000"/>
              </a:solidFill>
              <a:latin typeface="Impact"/>
              <a:ea typeface="Impact"/>
              <a:cs typeface="Impact"/>
            </a:rPr>
            <a:t>20-22 NOV'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8"/>
  <sheetViews>
    <sheetView tabSelected="1" zoomScale="64" zoomScaleNormal="64" zoomScalePageLayoutView="0" workbookViewId="0" topLeftCell="A1">
      <selection activeCell="B3" sqref="B3:B4"/>
    </sheetView>
  </sheetViews>
  <sheetFormatPr defaultColWidth="39.8515625" defaultRowHeight="12.75"/>
  <cols>
    <col min="1" max="1" width="4.57421875" style="34" bestFit="1" customWidth="1"/>
    <col min="2" max="2" width="37.00390625" style="35" customWidth="1"/>
    <col min="3" max="3" width="9.7109375" style="36" bestFit="1" customWidth="1"/>
    <col min="4" max="4" width="13.140625" style="21" customWidth="1"/>
    <col min="5" max="5" width="22.421875" style="21" bestFit="1" customWidth="1"/>
    <col min="6" max="6" width="6.57421875" style="37" bestFit="1" customWidth="1"/>
    <col min="7" max="7" width="8.7109375" style="37" bestFit="1" customWidth="1"/>
    <col min="8" max="8" width="9.8515625" style="37" customWidth="1"/>
    <col min="9" max="9" width="11.7109375" style="42" bestFit="1" customWidth="1"/>
    <col min="10" max="10" width="7.7109375" style="130" bestFit="1" customWidth="1"/>
    <col min="11" max="11" width="13.57421875" style="42" bestFit="1" customWidth="1"/>
    <col min="12" max="12" width="8.8515625" style="130" bestFit="1" customWidth="1"/>
    <col min="13" max="13" width="12.7109375" style="42" bestFit="1" customWidth="1"/>
    <col min="14" max="14" width="8.421875" style="130" bestFit="1" customWidth="1"/>
    <col min="15" max="15" width="14.00390625" style="125" bestFit="1" customWidth="1"/>
    <col min="16" max="16" width="8.8515625" style="135" bestFit="1" customWidth="1"/>
    <col min="17" max="17" width="10.00390625" style="130" bestFit="1" customWidth="1"/>
    <col min="18" max="18" width="7.421875" style="38" bestFit="1" customWidth="1"/>
    <col min="19" max="19" width="13.57421875" style="42" bestFit="1" customWidth="1"/>
    <col min="20" max="20" width="9.7109375" style="50" customWidth="1"/>
    <col min="21" max="21" width="14.7109375" style="42" bestFit="1" customWidth="1"/>
    <col min="22" max="22" width="9.7109375" style="130" customWidth="1"/>
    <col min="23" max="23" width="7.421875" style="38" bestFit="1" customWidth="1"/>
    <col min="24" max="24" width="2.7109375" style="151"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148"/>
    </row>
    <row r="2" spans="1:24" s="18" customFormat="1" ht="27.75" thickBot="1">
      <c r="A2" s="262" t="s">
        <v>12</v>
      </c>
      <c r="B2" s="263"/>
      <c r="C2" s="263"/>
      <c r="D2" s="263"/>
      <c r="E2" s="263"/>
      <c r="F2" s="263"/>
      <c r="G2" s="263"/>
      <c r="H2" s="263"/>
      <c r="I2" s="263"/>
      <c r="J2" s="263"/>
      <c r="K2" s="263"/>
      <c r="L2" s="263"/>
      <c r="M2" s="263"/>
      <c r="N2" s="263"/>
      <c r="O2" s="263"/>
      <c r="P2" s="263"/>
      <c r="Q2" s="263"/>
      <c r="R2" s="263"/>
      <c r="S2" s="263"/>
      <c r="T2" s="263"/>
      <c r="U2" s="263"/>
      <c r="V2" s="263"/>
      <c r="W2" s="263"/>
      <c r="X2" s="149"/>
    </row>
    <row r="3" spans="1:24" s="19" customFormat="1" ht="20.25" customHeight="1">
      <c r="A3" s="43"/>
      <c r="B3" s="269" t="s">
        <v>13</v>
      </c>
      <c r="C3" s="271" t="s">
        <v>18</v>
      </c>
      <c r="D3" s="265" t="s">
        <v>4</v>
      </c>
      <c r="E3" s="265" t="s">
        <v>1</v>
      </c>
      <c r="F3" s="265" t="s">
        <v>19</v>
      </c>
      <c r="G3" s="265" t="s">
        <v>20</v>
      </c>
      <c r="H3" s="265" t="s">
        <v>21</v>
      </c>
      <c r="I3" s="264" t="s">
        <v>5</v>
      </c>
      <c r="J3" s="264"/>
      <c r="K3" s="264" t="s">
        <v>6</v>
      </c>
      <c r="L3" s="264"/>
      <c r="M3" s="264" t="s">
        <v>7</v>
      </c>
      <c r="N3" s="264"/>
      <c r="O3" s="267" t="s">
        <v>22</v>
      </c>
      <c r="P3" s="267"/>
      <c r="Q3" s="267"/>
      <c r="R3" s="267"/>
      <c r="S3" s="264" t="s">
        <v>3</v>
      </c>
      <c r="T3" s="264"/>
      <c r="U3" s="267" t="s">
        <v>14</v>
      </c>
      <c r="V3" s="267"/>
      <c r="W3" s="268"/>
      <c r="X3" s="150"/>
    </row>
    <row r="4" spans="1:24" s="19" customFormat="1" ht="29.25" thickBot="1">
      <c r="A4" s="44"/>
      <c r="B4" s="270"/>
      <c r="C4" s="272"/>
      <c r="D4" s="273"/>
      <c r="E4" s="273"/>
      <c r="F4" s="266"/>
      <c r="G4" s="266"/>
      <c r="H4" s="266"/>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150"/>
    </row>
    <row r="5" spans="1:24" s="19" customFormat="1" ht="15" customHeight="1">
      <c r="A5" s="2">
        <v>1</v>
      </c>
      <c r="B5" s="208" t="s">
        <v>57</v>
      </c>
      <c r="C5" s="209">
        <v>40137</v>
      </c>
      <c r="D5" s="210" t="s">
        <v>25</v>
      </c>
      <c r="E5" s="210" t="s">
        <v>38</v>
      </c>
      <c r="F5" s="211">
        <v>147</v>
      </c>
      <c r="G5" s="211">
        <v>236</v>
      </c>
      <c r="H5" s="211">
        <v>1</v>
      </c>
      <c r="I5" s="212">
        <v>863594.75</v>
      </c>
      <c r="J5" s="213">
        <v>89650</v>
      </c>
      <c r="K5" s="212">
        <v>1028010.5</v>
      </c>
      <c r="L5" s="213">
        <v>106013</v>
      </c>
      <c r="M5" s="212">
        <v>909663.75</v>
      </c>
      <c r="N5" s="213">
        <v>92188</v>
      </c>
      <c r="O5" s="214">
        <f>I5+K5+M5</f>
        <v>2801269</v>
      </c>
      <c r="P5" s="215">
        <f>J5+L5+N5</f>
        <v>287851</v>
      </c>
      <c r="Q5" s="216">
        <f>+P5/G5</f>
        <v>1219.707627118644</v>
      </c>
      <c r="R5" s="217">
        <f>+O5/P5</f>
        <v>9.73166325633748</v>
      </c>
      <c r="S5" s="212"/>
      <c r="T5" s="218">
        <f>IF(S5&lt;&gt;0,-(S5-O5)/S5,"")</f>
      </c>
      <c r="U5" s="219">
        <v>2801269</v>
      </c>
      <c r="V5" s="220">
        <v>287851</v>
      </c>
      <c r="W5" s="221">
        <f>U5/V5</f>
        <v>9.73166325633748</v>
      </c>
      <c r="X5" s="252"/>
    </row>
    <row r="6" spans="1:24" s="19" customFormat="1" ht="15" customHeight="1">
      <c r="A6" s="2">
        <v>2</v>
      </c>
      <c r="B6" s="222" t="s">
        <v>58</v>
      </c>
      <c r="C6" s="169">
        <v>40137</v>
      </c>
      <c r="D6" s="168" t="s">
        <v>59</v>
      </c>
      <c r="E6" s="168" t="s">
        <v>60</v>
      </c>
      <c r="F6" s="170">
        <v>311</v>
      </c>
      <c r="G6" s="170">
        <v>311</v>
      </c>
      <c r="H6" s="170">
        <v>1</v>
      </c>
      <c r="I6" s="176">
        <v>786335</v>
      </c>
      <c r="J6" s="171">
        <v>94889</v>
      </c>
      <c r="K6" s="176">
        <v>660946</v>
      </c>
      <c r="L6" s="171">
        <v>78979</v>
      </c>
      <c r="M6" s="176">
        <v>819516.75</v>
      </c>
      <c r="N6" s="171">
        <v>96577</v>
      </c>
      <c r="O6" s="176">
        <f>SUM(I6+K6+M6)</f>
        <v>2266797.75</v>
      </c>
      <c r="P6" s="171">
        <f>SUM(J6+L6+N6)</f>
        <v>270445</v>
      </c>
      <c r="Q6" s="171">
        <f>+P6/G6</f>
        <v>869.5980707395498</v>
      </c>
      <c r="R6" s="172">
        <f>+O6/P6</f>
        <v>8.381732884690049</v>
      </c>
      <c r="S6" s="174"/>
      <c r="T6" s="173"/>
      <c r="U6" s="176">
        <v>2266797.75</v>
      </c>
      <c r="V6" s="171">
        <v>270445</v>
      </c>
      <c r="W6" s="223">
        <f>U6/V6</f>
        <v>8.381732884690049</v>
      </c>
      <c r="X6" s="252">
        <v>1</v>
      </c>
    </row>
    <row r="7" spans="1:24" s="20" customFormat="1" ht="15" customHeight="1" thickBot="1">
      <c r="A7" s="139">
        <v>3</v>
      </c>
      <c r="B7" s="236">
        <v>2012</v>
      </c>
      <c r="C7" s="156">
        <v>40130</v>
      </c>
      <c r="D7" s="250" t="s">
        <v>24</v>
      </c>
      <c r="E7" s="237" t="s">
        <v>27</v>
      </c>
      <c r="F7" s="238">
        <v>178</v>
      </c>
      <c r="G7" s="238">
        <v>204</v>
      </c>
      <c r="H7" s="238">
        <v>2</v>
      </c>
      <c r="I7" s="152">
        <v>382681</v>
      </c>
      <c r="J7" s="153">
        <v>39730</v>
      </c>
      <c r="K7" s="152">
        <v>553847</v>
      </c>
      <c r="L7" s="153">
        <v>56980</v>
      </c>
      <c r="M7" s="152">
        <v>606676</v>
      </c>
      <c r="N7" s="153">
        <v>62051</v>
      </c>
      <c r="O7" s="157">
        <f>+I7+K7+M7</f>
        <v>1543204</v>
      </c>
      <c r="P7" s="166">
        <f>+J7+L7+N7</f>
        <v>158761</v>
      </c>
      <c r="Q7" s="158">
        <f>IF(O7&lt;&gt;0,P7/G7,"")</f>
        <v>778.2401960784314</v>
      </c>
      <c r="R7" s="159">
        <f>IF(O7&lt;&gt;0,O7/P7,"")</f>
        <v>9.720296546381038</v>
      </c>
      <c r="S7" s="152">
        <v>3507405</v>
      </c>
      <c r="T7" s="241">
        <f aca="true" t="shared" si="0" ref="T7:T30">IF(S7&lt;&gt;0,-(S7-O7)/S7,"")</f>
        <v>-0.5600154530201104</v>
      </c>
      <c r="U7" s="152">
        <v>6591152</v>
      </c>
      <c r="V7" s="153">
        <v>706960</v>
      </c>
      <c r="W7" s="251">
        <f>U7/V7</f>
        <v>9.32323186601788</v>
      </c>
      <c r="X7" s="252"/>
    </row>
    <row r="8" spans="1:24" s="20" customFormat="1" ht="15" customHeight="1">
      <c r="A8" s="51">
        <v>4</v>
      </c>
      <c r="B8" s="243" t="s">
        <v>35</v>
      </c>
      <c r="C8" s="161">
        <v>40102</v>
      </c>
      <c r="D8" s="244" t="s">
        <v>28</v>
      </c>
      <c r="E8" s="244" t="s">
        <v>36</v>
      </c>
      <c r="F8" s="245">
        <v>319</v>
      </c>
      <c r="G8" s="245">
        <v>223</v>
      </c>
      <c r="H8" s="245">
        <v>6</v>
      </c>
      <c r="I8" s="162">
        <v>102873.5</v>
      </c>
      <c r="J8" s="163">
        <v>12457</v>
      </c>
      <c r="K8" s="162">
        <v>152208.5</v>
      </c>
      <c r="L8" s="163">
        <v>18530</v>
      </c>
      <c r="M8" s="162">
        <v>193067.5</v>
      </c>
      <c r="N8" s="163">
        <v>22892</v>
      </c>
      <c r="O8" s="164">
        <f>I8+K8+M8</f>
        <v>448149.5</v>
      </c>
      <c r="P8" s="165">
        <f>J8+L8+N8</f>
        <v>53879</v>
      </c>
      <c r="Q8" s="246">
        <f>+P8/G8</f>
        <v>241.60986547085201</v>
      </c>
      <c r="R8" s="247">
        <f>+O8/P8</f>
        <v>8.31770262996715</v>
      </c>
      <c r="S8" s="162">
        <v>1078486.75</v>
      </c>
      <c r="T8" s="248">
        <f t="shared" si="0"/>
        <v>-0.5844645286555444</v>
      </c>
      <c r="U8" s="164">
        <f>16608135.5+1573787.5+448149.5</f>
        <v>18630072.5</v>
      </c>
      <c r="V8" s="249">
        <f>2027156+194153+53879</f>
        <v>2275188</v>
      </c>
      <c r="W8" s="167">
        <f>IF(U8&lt;&gt;0,U8/V8,"")</f>
        <v>8.188366192156428</v>
      </c>
      <c r="X8" s="252">
        <v>1</v>
      </c>
    </row>
    <row r="9" spans="1:24" s="20" customFormat="1" ht="15" customHeight="1">
      <c r="A9" s="51">
        <v>5</v>
      </c>
      <c r="B9" s="226" t="s">
        <v>61</v>
      </c>
      <c r="C9" s="184">
        <v>40137</v>
      </c>
      <c r="D9" s="185" t="s">
        <v>24</v>
      </c>
      <c r="E9" s="183" t="s">
        <v>27</v>
      </c>
      <c r="F9" s="186">
        <v>20</v>
      </c>
      <c r="G9" s="186">
        <v>32</v>
      </c>
      <c r="H9" s="186">
        <v>1</v>
      </c>
      <c r="I9" s="187">
        <v>25264</v>
      </c>
      <c r="J9" s="188">
        <v>1942</v>
      </c>
      <c r="K9" s="187">
        <v>91140</v>
      </c>
      <c r="L9" s="188">
        <v>7105</v>
      </c>
      <c r="M9" s="187">
        <v>108850</v>
      </c>
      <c r="N9" s="188">
        <v>8497</v>
      </c>
      <c r="O9" s="189">
        <f>+I9+K9+M9</f>
        <v>225254</v>
      </c>
      <c r="P9" s="190">
        <f>+J9+L9+N9</f>
        <v>17544</v>
      </c>
      <c r="Q9" s="191">
        <f>IF(O9&lt;&gt;0,P9/G9,"")</f>
        <v>548.25</v>
      </c>
      <c r="R9" s="192">
        <f>IF(O9&lt;&gt;0,O9/P9,"")</f>
        <v>12.83937528499772</v>
      </c>
      <c r="S9" s="187"/>
      <c r="T9" s="173">
        <f t="shared" si="0"/>
      </c>
      <c r="U9" s="187">
        <v>225254</v>
      </c>
      <c r="V9" s="188">
        <v>17544</v>
      </c>
      <c r="W9" s="227">
        <f>U9/V9</f>
        <v>12.83937528499772</v>
      </c>
      <c r="X9" s="252"/>
    </row>
    <row r="10" spans="1:24" s="20" customFormat="1" ht="15" customHeight="1">
      <c r="A10" s="51">
        <v>6</v>
      </c>
      <c r="B10" s="228" t="s">
        <v>45</v>
      </c>
      <c r="C10" s="194">
        <v>40116</v>
      </c>
      <c r="D10" s="193" t="s">
        <v>59</v>
      </c>
      <c r="E10" s="193" t="s">
        <v>62</v>
      </c>
      <c r="F10" s="195">
        <v>252</v>
      </c>
      <c r="G10" s="195">
        <v>179</v>
      </c>
      <c r="H10" s="195">
        <v>4</v>
      </c>
      <c r="I10" s="196">
        <v>35933.5</v>
      </c>
      <c r="J10" s="180">
        <v>5216</v>
      </c>
      <c r="K10" s="196">
        <v>55766</v>
      </c>
      <c r="L10" s="180">
        <v>7753</v>
      </c>
      <c r="M10" s="196">
        <v>69505</v>
      </c>
      <c r="N10" s="180">
        <v>9601</v>
      </c>
      <c r="O10" s="196">
        <f>I10+K10+M10</f>
        <v>161204.5</v>
      </c>
      <c r="P10" s="180">
        <f>SUM(J10+L10+N10)</f>
        <v>22570</v>
      </c>
      <c r="Q10" s="180">
        <f aca="true" t="shared" si="1" ref="Q10:Q19">+P10/G10</f>
        <v>126.08938547486034</v>
      </c>
      <c r="R10" s="181">
        <f aca="true" t="shared" si="2" ref="R10:R19">+O10/P10</f>
        <v>7.142423571112095</v>
      </c>
      <c r="S10" s="180">
        <v>410023.75</v>
      </c>
      <c r="T10" s="179">
        <f t="shared" si="0"/>
        <v>-0.6068410671333063</v>
      </c>
      <c r="U10" s="197">
        <v>3361096.75</v>
      </c>
      <c r="V10" s="182">
        <v>412576</v>
      </c>
      <c r="W10" s="229">
        <f>U10/V10</f>
        <v>8.146612381718763</v>
      </c>
      <c r="X10" s="252">
        <v>1</v>
      </c>
    </row>
    <row r="11" spans="1:24" s="20" customFormat="1" ht="15" customHeight="1">
      <c r="A11" s="51">
        <v>7</v>
      </c>
      <c r="B11" s="228" t="s">
        <v>63</v>
      </c>
      <c r="C11" s="194">
        <v>40123</v>
      </c>
      <c r="D11" s="193" t="s">
        <v>25</v>
      </c>
      <c r="E11" s="193" t="s">
        <v>48</v>
      </c>
      <c r="F11" s="195">
        <v>144</v>
      </c>
      <c r="G11" s="195">
        <v>123</v>
      </c>
      <c r="H11" s="195">
        <v>3</v>
      </c>
      <c r="I11" s="198">
        <v>26844</v>
      </c>
      <c r="J11" s="199">
        <v>3320</v>
      </c>
      <c r="K11" s="198">
        <v>44679</v>
      </c>
      <c r="L11" s="199">
        <v>5207</v>
      </c>
      <c r="M11" s="198">
        <v>48169.25</v>
      </c>
      <c r="N11" s="199">
        <v>5546</v>
      </c>
      <c r="O11" s="200">
        <f>I11+K11+M11</f>
        <v>119692.25</v>
      </c>
      <c r="P11" s="201">
        <f>J11+L11+N11</f>
        <v>14073</v>
      </c>
      <c r="Q11" s="180">
        <f t="shared" si="1"/>
        <v>114.41463414634147</v>
      </c>
      <c r="R11" s="181">
        <f t="shared" si="2"/>
        <v>8.505098415405387</v>
      </c>
      <c r="S11" s="198">
        <v>415924.5</v>
      </c>
      <c r="T11" s="179">
        <f t="shared" si="0"/>
        <v>-0.7122260169814474</v>
      </c>
      <c r="U11" s="197">
        <v>1622144.75</v>
      </c>
      <c r="V11" s="202">
        <v>185213</v>
      </c>
      <c r="W11" s="229">
        <f>U11/V11</f>
        <v>8.758266158423005</v>
      </c>
      <c r="X11" s="252">
        <v>1</v>
      </c>
    </row>
    <row r="12" spans="1:24" s="20" customFormat="1" ht="15" customHeight="1">
      <c r="A12" s="51">
        <v>8</v>
      </c>
      <c r="B12" s="230" t="s">
        <v>64</v>
      </c>
      <c r="C12" s="169">
        <v>40081</v>
      </c>
      <c r="D12" s="168" t="s">
        <v>2</v>
      </c>
      <c r="E12" s="168" t="s">
        <v>26</v>
      </c>
      <c r="F12" s="170">
        <v>24</v>
      </c>
      <c r="G12" s="170">
        <v>29</v>
      </c>
      <c r="H12" s="170">
        <v>1</v>
      </c>
      <c r="I12" s="176">
        <v>19796</v>
      </c>
      <c r="J12" s="171">
        <v>1900</v>
      </c>
      <c r="K12" s="176">
        <v>42425</v>
      </c>
      <c r="L12" s="171">
        <v>3853</v>
      </c>
      <c r="M12" s="176">
        <v>49001</v>
      </c>
      <c r="N12" s="171">
        <v>4286</v>
      </c>
      <c r="O12" s="176">
        <f>+M12+K12+I12</f>
        <v>111222</v>
      </c>
      <c r="P12" s="171">
        <f>+N12+L12+J12</f>
        <v>10039</v>
      </c>
      <c r="Q12" s="171">
        <f t="shared" si="1"/>
        <v>346.17241379310343</v>
      </c>
      <c r="R12" s="172">
        <f t="shared" si="2"/>
        <v>11.078991931467277</v>
      </c>
      <c r="S12" s="176"/>
      <c r="T12" s="173">
        <f t="shared" si="0"/>
      </c>
      <c r="U12" s="176">
        <v>111222</v>
      </c>
      <c r="V12" s="171">
        <v>10039</v>
      </c>
      <c r="W12" s="231">
        <f>+U12/V12</f>
        <v>11.078991931467277</v>
      </c>
      <c r="X12" s="252"/>
    </row>
    <row r="13" spans="1:24" s="20" customFormat="1" ht="15" customHeight="1">
      <c r="A13" s="51">
        <v>9</v>
      </c>
      <c r="B13" s="228" t="s">
        <v>54</v>
      </c>
      <c r="C13" s="194">
        <v>40130</v>
      </c>
      <c r="D13" s="193" t="s">
        <v>25</v>
      </c>
      <c r="E13" s="193" t="s">
        <v>55</v>
      </c>
      <c r="F13" s="195">
        <v>13</v>
      </c>
      <c r="G13" s="195">
        <v>10</v>
      </c>
      <c r="H13" s="195">
        <v>2</v>
      </c>
      <c r="I13" s="198">
        <v>3411</v>
      </c>
      <c r="J13" s="199">
        <v>328</v>
      </c>
      <c r="K13" s="198">
        <v>5096</v>
      </c>
      <c r="L13" s="199">
        <v>489</v>
      </c>
      <c r="M13" s="198">
        <v>5899</v>
      </c>
      <c r="N13" s="199">
        <v>535</v>
      </c>
      <c r="O13" s="200">
        <f>I13+K13+M13</f>
        <v>14406</v>
      </c>
      <c r="P13" s="201">
        <f>J13+L13+N13</f>
        <v>1352</v>
      </c>
      <c r="Q13" s="180">
        <f t="shared" si="1"/>
        <v>135.2</v>
      </c>
      <c r="R13" s="181">
        <f t="shared" si="2"/>
        <v>10.655325443786982</v>
      </c>
      <c r="S13" s="198">
        <v>38854</v>
      </c>
      <c r="T13" s="179">
        <f t="shared" si="0"/>
        <v>-0.6292273639779689</v>
      </c>
      <c r="U13" s="197">
        <v>75418</v>
      </c>
      <c r="V13" s="202">
        <v>7334</v>
      </c>
      <c r="W13" s="229">
        <f>U13/V13</f>
        <v>10.283337878374693</v>
      </c>
      <c r="X13" s="252">
        <v>1</v>
      </c>
    </row>
    <row r="14" spans="1:24" s="20" customFormat="1" ht="15" customHeight="1">
      <c r="A14" s="51">
        <v>10</v>
      </c>
      <c r="B14" s="228" t="s">
        <v>65</v>
      </c>
      <c r="C14" s="194">
        <v>40109</v>
      </c>
      <c r="D14" s="193" t="s">
        <v>25</v>
      </c>
      <c r="E14" s="193" t="s">
        <v>41</v>
      </c>
      <c r="F14" s="195">
        <v>25</v>
      </c>
      <c r="G14" s="195">
        <v>16</v>
      </c>
      <c r="H14" s="195">
        <v>5</v>
      </c>
      <c r="I14" s="198">
        <v>2645.5</v>
      </c>
      <c r="J14" s="199">
        <v>398</v>
      </c>
      <c r="K14" s="198">
        <v>4735.5</v>
      </c>
      <c r="L14" s="199">
        <v>762</v>
      </c>
      <c r="M14" s="198">
        <v>5017</v>
      </c>
      <c r="N14" s="199">
        <v>813</v>
      </c>
      <c r="O14" s="200">
        <f>I14+K14+M14</f>
        <v>12398</v>
      </c>
      <c r="P14" s="201">
        <f>J14+L14+N14</f>
        <v>1973</v>
      </c>
      <c r="Q14" s="180">
        <f t="shared" si="1"/>
        <v>123.3125</v>
      </c>
      <c r="R14" s="181">
        <f t="shared" si="2"/>
        <v>6.283831728332489</v>
      </c>
      <c r="S14" s="198">
        <v>40713</v>
      </c>
      <c r="T14" s="179">
        <f t="shared" si="0"/>
        <v>-0.695478102817282</v>
      </c>
      <c r="U14" s="197">
        <v>493565</v>
      </c>
      <c r="V14" s="202">
        <v>70237</v>
      </c>
      <c r="W14" s="229">
        <f>U14/V14</f>
        <v>7.027136694334895</v>
      </c>
      <c r="X14" s="252">
        <v>1</v>
      </c>
    </row>
    <row r="15" spans="1:24" s="20" customFormat="1" ht="15" customHeight="1">
      <c r="A15" s="51">
        <v>11</v>
      </c>
      <c r="B15" s="232" t="s">
        <v>37</v>
      </c>
      <c r="C15" s="194">
        <v>40102</v>
      </c>
      <c r="D15" s="193" t="s">
        <v>2</v>
      </c>
      <c r="E15" s="193" t="s">
        <v>26</v>
      </c>
      <c r="F15" s="195">
        <v>99</v>
      </c>
      <c r="G15" s="195">
        <v>28</v>
      </c>
      <c r="H15" s="195">
        <v>6</v>
      </c>
      <c r="I15" s="196">
        <v>1545</v>
      </c>
      <c r="J15" s="180">
        <v>250</v>
      </c>
      <c r="K15" s="196">
        <v>4178</v>
      </c>
      <c r="L15" s="180">
        <v>581</v>
      </c>
      <c r="M15" s="196">
        <v>5234</v>
      </c>
      <c r="N15" s="180">
        <v>683</v>
      </c>
      <c r="O15" s="196">
        <f>+M15+K15+I15</f>
        <v>10957</v>
      </c>
      <c r="P15" s="180">
        <f>+N15+L15+J15</f>
        <v>1514</v>
      </c>
      <c r="Q15" s="180">
        <f t="shared" si="1"/>
        <v>54.07142857142857</v>
      </c>
      <c r="R15" s="181">
        <f t="shared" si="2"/>
        <v>7.237120211360634</v>
      </c>
      <c r="S15" s="196">
        <v>97988</v>
      </c>
      <c r="T15" s="179">
        <f t="shared" si="0"/>
        <v>-0.8881801853288158</v>
      </c>
      <c r="U15" s="196">
        <v>2501307</v>
      </c>
      <c r="V15" s="180">
        <v>259370</v>
      </c>
      <c r="W15" s="233">
        <f>+U15/V15</f>
        <v>9.643779157188572</v>
      </c>
      <c r="X15" s="252"/>
    </row>
    <row r="16" spans="1:24" s="20" customFormat="1" ht="15" customHeight="1">
      <c r="A16" s="51">
        <v>12</v>
      </c>
      <c r="B16" s="224" t="s">
        <v>52</v>
      </c>
      <c r="C16" s="155">
        <v>40123</v>
      </c>
      <c r="D16" s="175" t="s">
        <v>28</v>
      </c>
      <c r="E16" s="175" t="s">
        <v>53</v>
      </c>
      <c r="F16" s="178">
        <v>40</v>
      </c>
      <c r="G16" s="178">
        <v>6</v>
      </c>
      <c r="H16" s="178">
        <v>3</v>
      </c>
      <c r="I16" s="141">
        <v>2096.5</v>
      </c>
      <c r="J16" s="142">
        <v>253</v>
      </c>
      <c r="K16" s="141">
        <v>4041</v>
      </c>
      <c r="L16" s="142">
        <v>481</v>
      </c>
      <c r="M16" s="141">
        <v>4632</v>
      </c>
      <c r="N16" s="142">
        <v>539</v>
      </c>
      <c r="O16" s="145">
        <f>I16+K16+M16</f>
        <v>10769.5</v>
      </c>
      <c r="P16" s="160">
        <f>J16+L16+N16</f>
        <v>1273</v>
      </c>
      <c r="Q16" s="180">
        <f t="shared" si="1"/>
        <v>212.16666666666666</v>
      </c>
      <c r="R16" s="181">
        <f t="shared" si="2"/>
        <v>8.459937156323646</v>
      </c>
      <c r="S16" s="141">
        <v>51971</v>
      </c>
      <c r="T16" s="179">
        <f t="shared" si="0"/>
        <v>-0.7927786650247254</v>
      </c>
      <c r="U16" s="145">
        <v>235199.25</v>
      </c>
      <c r="V16" s="182">
        <v>22784</v>
      </c>
      <c r="W16" s="147">
        <f>IF(U16&lt;&gt;0,U16/V16,"")</f>
        <v>10.32300079002809</v>
      </c>
      <c r="X16" s="252">
        <v>1</v>
      </c>
    </row>
    <row r="17" spans="1:24" s="20" customFormat="1" ht="15" customHeight="1">
      <c r="A17" s="51">
        <v>13</v>
      </c>
      <c r="B17" s="228" t="s">
        <v>50</v>
      </c>
      <c r="C17" s="194">
        <v>40123</v>
      </c>
      <c r="D17" s="193" t="s">
        <v>66</v>
      </c>
      <c r="E17" s="193" t="s">
        <v>51</v>
      </c>
      <c r="F17" s="195">
        <v>25</v>
      </c>
      <c r="G17" s="195">
        <v>5</v>
      </c>
      <c r="H17" s="195">
        <v>3</v>
      </c>
      <c r="I17" s="203">
        <v>1653</v>
      </c>
      <c r="J17" s="204">
        <v>139</v>
      </c>
      <c r="K17" s="203">
        <v>2680</v>
      </c>
      <c r="L17" s="204">
        <v>212</v>
      </c>
      <c r="M17" s="203">
        <v>3949</v>
      </c>
      <c r="N17" s="204">
        <v>314</v>
      </c>
      <c r="O17" s="203">
        <f>SUM(I17+K17+M17)</f>
        <v>8282</v>
      </c>
      <c r="P17" s="204">
        <f>SUM(J17+L17+N17)</f>
        <v>665</v>
      </c>
      <c r="Q17" s="180">
        <f t="shared" si="1"/>
        <v>133</v>
      </c>
      <c r="R17" s="181">
        <f t="shared" si="2"/>
        <v>12.454135338345864</v>
      </c>
      <c r="S17" s="205">
        <v>63868</v>
      </c>
      <c r="T17" s="179">
        <f t="shared" si="0"/>
        <v>-0.8703262979896036</v>
      </c>
      <c r="U17" s="205">
        <v>261827</v>
      </c>
      <c r="V17" s="206">
        <v>21081</v>
      </c>
      <c r="W17" s="234">
        <f>U17/V17</f>
        <v>12.420046487358285</v>
      </c>
      <c r="X17" s="252"/>
    </row>
    <row r="18" spans="1:24" s="20" customFormat="1" ht="15" customHeight="1">
      <c r="A18" s="51">
        <v>14</v>
      </c>
      <c r="B18" s="224" t="s">
        <v>49</v>
      </c>
      <c r="C18" s="155">
        <v>40123</v>
      </c>
      <c r="D18" s="175" t="s">
        <v>28</v>
      </c>
      <c r="E18" s="175" t="s">
        <v>29</v>
      </c>
      <c r="F18" s="178">
        <v>58</v>
      </c>
      <c r="G18" s="178">
        <v>10</v>
      </c>
      <c r="H18" s="178">
        <v>3</v>
      </c>
      <c r="I18" s="141">
        <v>1700</v>
      </c>
      <c r="J18" s="142">
        <v>161</v>
      </c>
      <c r="K18" s="141">
        <v>1924</v>
      </c>
      <c r="L18" s="142">
        <v>191</v>
      </c>
      <c r="M18" s="141">
        <v>1630</v>
      </c>
      <c r="N18" s="142">
        <v>171</v>
      </c>
      <c r="O18" s="145">
        <f>I18+K18+M18</f>
        <v>5254</v>
      </c>
      <c r="P18" s="160">
        <f>J18+L18+N18</f>
        <v>523</v>
      </c>
      <c r="Q18" s="180">
        <f t="shared" si="1"/>
        <v>52.3</v>
      </c>
      <c r="R18" s="181">
        <f t="shared" si="2"/>
        <v>10.045889101338432</v>
      </c>
      <c r="S18" s="141">
        <v>97047.25</v>
      </c>
      <c r="T18" s="179">
        <f t="shared" si="0"/>
        <v>-0.9458614231727329</v>
      </c>
      <c r="U18" s="141">
        <v>459026.25</v>
      </c>
      <c r="V18" s="142">
        <v>42806</v>
      </c>
      <c r="W18" s="147">
        <f>IF(U18&lt;&gt;0,U18/V18,"")</f>
        <v>10.723409101527823</v>
      </c>
      <c r="X18" s="252"/>
    </row>
    <row r="19" spans="1:24" s="20" customFormat="1" ht="15" customHeight="1">
      <c r="A19" s="51">
        <v>15</v>
      </c>
      <c r="B19" s="228" t="s">
        <v>67</v>
      </c>
      <c r="C19" s="194">
        <v>40109</v>
      </c>
      <c r="D19" s="193" t="s">
        <v>25</v>
      </c>
      <c r="E19" s="193" t="s">
        <v>40</v>
      </c>
      <c r="F19" s="195">
        <v>179</v>
      </c>
      <c r="G19" s="195">
        <v>14</v>
      </c>
      <c r="H19" s="195">
        <v>5</v>
      </c>
      <c r="I19" s="198">
        <v>1116.5</v>
      </c>
      <c r="J19" s="199">
        <v>206</v>
      </c>
      <c r="K19" s="198">
        <v>1385</v>
      </c>
      <c r="L19" s="199">
        <v>256</v>
      </c>
      <c r="M19" s="198">
        <v>1501</v>
      </c>
      <c r="N19" s="199">
        <v>269</v>
      </c>
      <c r="O19" s="200">
        <f>I19+K19+M19</f>
        <v>4002.5</v>
      </c>
      <c r="P19" s="201">
        <f>J19+L19+N19</f>
        <v>731</v>
      </c>
      <c r="Q19" s="180">
        <f t="shared" si="1"/>
        <v>52.214285714285715</v>
      </c>
      <c r="R19" s="181">
        <f t="shared" si="2"/>
        <v>5.475376196990424</v>
      </c>
      <c r="S19" s="198">
        <v>63505</v>
      </c>
      <c r="T19" s="179">
        <f t="shared" si="0"/>
        <v>-0.9369734666561688</v>
      </c>
      <c r="U19" s="197">
        <v>2054516.5</v>
      </c>
      <c r="V19" s="202">
        <v>259428</v>
      </c>
      <c r="W19" s="229">
        <f>U19/V19</f>
        <v>7.919409238786869</v>
      </c>
      <c r="X19" s="252">
        <v>1</v>
      </c>
    </row>
    <row r="20" spans="1:24" s="20" customFormat="1" ht="15" customHeight="1">
      <c r="A20" s="51">
        <v>16</v>
      </c>
      <c r="B20" s="224" t="s">
        <v>68</v>
      </c>
      <c r="C20" s="155">
        <v>40114</v>
      </c>
      <c r="D20" s="177" t="s">
        <v>24</v>
      </c>
      <c r="E20" s="175" t="s">
        <v>27</v>
      </c>
      <c r="F20" s="178">
        <v>74</v>
      </c>
      <c r="G20" s="178">
        <v>1</v>
      </c>
      <c r="H20" s="178">
        <v>4</v>
      </c>
      <c r="I20" s="141">
        <v>864</v>
      </c>
      <c r="J20" s="142">
        <v>54</v>
      </c>
      <c r="K20" s="141">
        <v>912</v>
      </c>
      <c r="L20" s="142">
        <v>57</v>
      </c>
      <c r="M20" s="141">
        <v>1536</v>
      </c>
      <c r="N20" s="142">
        <v>97</v>
      </c>
      <c r="O20" s="145">
        <f>+I20+K20+M20</f>
        <v>3312</v>
      </c>
      <c r="P20" s="160">
        <f>+J20+L20+N20</f>
        <v>208</v>
      </c>
      <c r="Q20" s="143">
        <f>IF(O20&lt;&gt;0,P20/G20,"")</f>
        <v>208</v>
      </c>
      <c r="R20" s="144">
        <f>IF(O20&lt;&gt;0,O20/P20,"")</f>
        <v>15.923076923076923</v>
      </c>
      <c r="S20" s="141">
        <v>9237</v>
      </c>
      <c r="T20" s="179">
        <f t="shared" si="0"/>
        <v>-0.6414420266320234</v>
      </c>
      <c r="U20" s="141">
        <v>502101</v>
      </c>
      <c r="V20" s="142">
        <v>44278</v>
      </c>
      <c r="W20" s="225">
        <f>U20/V20</f>
        <v>11.339739825647047</v>
      </c>
      <c r="X20" s="252"/>
    </row>
    <row r="21" spans="1:24" s="20" customFormat="1" ht="15" customHeight="1">
      <c r="A21" s="51">
        <v>17</v>
      </c>
      <c r="B21" s="146" t="s">
        <v>56</v>
      </c>
      <c r="C21" s="155">
        <v>40130</v>
      </c>
      <c r="D21" s="207" t="s">
        <v>33</v>
      </c>
      <c r="E21" s="207" t="s">
        <v>69</v>
      </c>
      <c r="F21" s="140">
        <v>17</v>
      </c>
      <c r="G21" s="140">
        <v>10</v>
      </c>
      <c r="H21" s="140">
        <v>2</v>
      </c>
      <c r="I21" s="141">
        <v>516</v>
      </c>
      <c r="J21" s="142">
        <v>40</v>
      </c>
      <c r="K21" s="141">
        <v>1518</v>
      </c>
      <c r="L21" s="142">
        <v>119</v>
      </c>
      <c r="M21" s="141">
        <v>1196</v>
      </c>
      <c r="N21" s="142">
        <v>93</v>
      </c>
      <c r="O21" s="145">
        <f>+I21+K21+M21</f>
        <v>3230</v>
      </c>
      <c r="P21" s="160">
        <f>+J21+L21+N21</f>
        <v>252</v>
      </c>
      <c r="Q21" s="180">
        <f>+P21/G21</f>
        <v>25.2</v>
      </c>
      <c r="R21" s="181">
        <f>+O21/P21</f>
        <v>12.817460317460318</v>
      </c>
      <c r="S21" s="141">
        <v>28115</v>
      </c>
      <c r="T21" s="179">
        <f t="shared" si="0"/>
        <v>-0.8851147074515383</v>
      </c>
      <c r="U21" s="141">
        <v>43287</v>
      </c>
      <c r="V21" s="142">
        <v>3552</v>
      </c>
      <c r="W21" s="147">
        <f>+U21/V21</f>
        <v>12.186655405405405</v>
      </c>
      <c r="X21" s="252"/>
    </row>
    <row r="22" spans="1:24" s="20" customFormat="1" ht="15" customHeight="1">
      <c r="A22" s="2">
        <v>18</v>
      </c>
      <c r="B22" s="228" t="s">
        <v>44</v>
      </c>
      <c r="C22" s="194">
        <v>40109</v>
      </c>
      <c r="D22" s="193" t="s">
        <v>59</v>
      </c>
      <c r="E22" s="193" t="s">
        <v>70</v>
      </c>
      <c r="F22" s="195">
        <v>60</v>
      </c>
      <c r="G22" s="195">
        <v>1</v>
      </c>
      <c r="H22" s="195">
        <v>5</v>
      </c>
      <c r="I22" s="196">
        <v>700</v>
      </c>
      <c r="J22" s="180">
        <v>175</v>
      </c>
      <c r="K22" s="196">
        <v>800</v>
      </c>
      <c r="L22" s="180">
        <v>200</v>
      </c>
      <c r="M22" s="196">
        <v>908.5</v>
      </c>
      <c r="N22" s="180">
        <v>227</v>
      </c>
      <c r="O22" s="196">
        <f>SUM(I22+K22+M22)</f>
        <v>2408.5</v>
      </c>
      <c r="P22" s="180">
        <f>SUM(J22+L22+N22)</f>
        <v>602</v>
      </c>
      <c r="Q22" s="180">
        <f>+P22/G22</f>
        <v>602</v>
      </c>
      <c r="R22" s="181">
        <f>+O22/P22</f>
        <v>4.000830564784053</v>
      </c>
      <c r="S22" s="180">
        <v>3923.5</v>
      </c>
      <c r="T22" s="179">
        <f t="shared" si="0"/>
        <v>-0.386134828596916</v>
      </c>
      <c r="U22" s="196">
        <v>165011</v>
      </c>
      <c r="V22" s="180">
        <v>22966</v>
      </c>
      <c r="W22" s="229">
        <f>U22/V22</f>
        <v>7.1850126273621875</v>
      </c>
      <c r="X22" s="252">
        <v>1</v>
      </c>
    </row>
    <row r="23" spans="1:24" s="20" customFormat="1" ht="15" customHeight="1">
      <c r="A23" s="2">
        <v>19</v>
      </c>
      <c r="B23" s="228" t="s">
        <v>71</v>
      </c>
      <c r="C23" s="194">
        <v>40116</v>
      </c>
      <c r="D23" s="193" t="s">
        <v>72</v>
      </c>
      <c r="E23" s="193" t="s">
        <v>72</v>
      </c>
      <c r="F23" s="195">
        <v>24</v>
      </c>
      <c r="G23" s="195">
        <v>2</v>
      </c>
      <c r="H23" s="195">
        <v>4</v>
      </c>
      <c r="I23" s="196">
        <v>304</v>
      </c>
      <c r="J23" s="180">
        <v>57</v>
      </c>
      <c r="K23" s="196">
        <v>692</v>
      </c>
      <c r="L23" s="180">
        <v>133</v>
      </c>
      <c r="M23" s="196">
        <v>570</v>
      </c>
      <c r="N23" s="180">
        <v>109</v>
      </c>
      <c r="O23" s="196">
        <f>SUM(I23+K23+M23)</f>
        <v>1566</v>
      </c>
      <c r="P23" s="180">
        <f>SUM(J23+L23+N23)</f>
        <v>299</v>
      </c>
      <c r="Q23" s="180">
        <f>+P23/G23</f>
        <v>149.5</v>
      </c>
      <c r="R23" s="181">
        <f>+O23/P23</f>
        <v>5.237458193979933</v>
      </c>
      <c r="S23" s="180">
        <v>9363.5</v>
      </c>
      <c r="T23" s="179">
        <f t="shared" si="0"/>
        <v>-0.8327548459443584</v>
      </c>
      <c r="U23" s="196">
        <v>139340.5</v>
      </c>
      <c r="V23" s="180">
        <v>14092</v>
      </c>
      <c r="W23" s="229">
        <f>U23/V23</f>
        <v>9.887915129151292</v>
      </c>
      <c r="X23" s="252"/>
    </row>
    <row r="24" spans="1:24" s="20" customFormat="1" ht="15" customHeight="1">
      <c r="A24" s="51">
        <v>20</v>
      </c>
      <c r="B24" s="224" t="s">
        <v>31</v>
      </c>
      <c r="C24" s="155">
        <v>40081</v>
      </c>
      <c r="D24" s="177" t="s">
        <v>24</v>
      </c>
      <c r="E24" s="175" t="s">
        <v>27</v>
      </c>
      <c r="F24" s="178">
        <v>70</v>
      </c>
      <c r="G24" s="178">
        <v>1</v>
      </c>
      <c r="H24" s="178">
        <v>9</v>
      </c>
      <c r="I24" s="141">
        <v>114</v>
      </c>
      <c r="J24" s="142">
        <v>18</v>
      </c>
      <c r="K24" s="141">
        <v>299</v>
      </c>
      <c r="L24" s="142">
        <v>47</v>
      </c>
      <c r="M24" s="141">
        <v>368</v>
      </c>
      <c r="N24" s="142">
        <v>54</v>
      </c>
      <c r="O24" s="145">
        <f>+I24+K24+M24</f>
        <v>781</v>
      </c>
      <c r="P24" s="160">
        <f>+J24+L24+N24</f>
        <v>119</v>
      </c>
      <c r="Q24" s="143">
        <f>IF(O24&lt;&gt;0,P24/G24,"")</f>
        <v>119</v>
      </c>
      <c r="R24" s="144">
        <f>IF(O24&lt;&gt;0,O24/P24,"")</f>
        <v>6.563025210084033</v>
      </c>
      <c r="S24" s="141">
        <v>854</v>
      </c>
      <c r="T24" s="179">
        <f t="shared" si="0"/>
        <v>-0.08548009367681499</v>
      </c>
      <c r="U24" s="141">
        <v>1390888</v>
      </c>
      <c r="V24" s="142">
        <v>136881</v>
      </c>
      <c r="W24" s="225">
        <f>U24/V24</f>
        <v>10.161293386225992</v>
      </c>
      <c r="X24" s="252"/>
    </row>
    <row r="25" spans="1:24" s="20" customFormat="1" ht="15" customHeight="1">
      <c r="A25" s="51">
        <v>21</v>
      </c>
      <c r="B25" s="235" t="s">
        <v>39</v>
      </c>
      <c r="C25" s="194">
        <v>40102</v>
      </c>
      <c r="D25" s="193" t="s">
        <v>2</v>
      </c>
      <c r="E25" s="193" t="s">
        <v>38</v>
      </c>
      <c r="F25" s="195">
        <v>62</v>
      </c>
      <c r="G25" s="195">
        <v>1</v>
      </c>
      <c r="H25" s="195">
        <v>6</v>
      </c>
      <c r="I25" s="196">
        <v>156</v>
      </c>
      <c r="J25" s="180">
        <v>23</v>
      </c>
      <c r="K25" s="196">
        <v>339</v>
      </c>
      <c r="L25" s="180">
        <v>50</v>
      </c>
      <c r="M25" s="196">
        <v>169</v>
      </c>
      <c r="N25" s="180">
        <v>25</v>
      </c>
      <c r="O25" s="196">
        <f>+M25+K25+I25</f>
        <v>664</v>
      </c>
      <c r="P25" s="180">
        <f>+N25+L25+J25</f>
        <v>98</v>
      </c>
      <c r="Q25" s="180">
        <f aca="true" t="shared" si="3" ref="Q25:Q30">+P25/G25</f>
        <v>98</v>
      </c>
      <c r="R25" s="181">
        <f aca="true" t="shared" si="4" ref="R25:R30">+O25/P25</f>
        <v>6.775510204081633</v>
      </c>
      <c r="S25" s="196">
        <v>4927</v>
      </c>
      <c r="T25" s="179">
        <f t="shared" si="0"/>
        <v>-0.8652323929368784</v>
      </c>
      <c r="U25" s="196">
        <v>487917</v>
      </c>
      <c r="V25" s="180">
        <v>55391</v>
      </c>
      <c r="W25" s="233">
        <f>+U25/V25</f>
        <v>8.808597064505063</v>
      </c>
      <c r="X25" s="252"/>
    </row>
    <row r="26" spans="1:24" s="20" customFormat="1" ht="15" customHeight="1">
      <c r="A26" s="51">
        <v>22</v>
      </c>
      <c r="B26" s="232" t="s">
        <v>42</v>
      </c>
      <c r="C26" s="194">
        <v>40109</v>
      </c>
      <c r="D26" s="193" t="s">
        <v>2</v>
      </c>
      <c r="E26" s="193" t="s">
        <v>43</v>
      </c>
      <c r="F26" s="195">
        <v>51</v>
      </c>
      <c r="G26" s="195">
        <v>2</v>
      </c>
      <c r="H26" s="195">
        <v>5</v>
      </c>
      <c r="I26" s="196">
        <v>0</v>
      </c>
      <c r="J26" s="180">
        <v>0</v>
      </c>
      <c r="K26" s="196">
        <v>310</v>
      </c>
      <c r="L26" s="180">
        <v>50</v>
      </c>
      <c r="M26" s="196">
        <v>346</v>
      </c>
      <c r="N26" s="180">
        <v>56</v>
      </c>
      <c r="O26" s="196">
        <f>+M26+K26+I26</f>
        <v>656</v>
      </c>
      <c r="P26" s="180">
        <f>+N26+L26+J26</f>
        <v>106</v>
      </c>
      <c r="Q26" s="180">
        <f t="shared" si="3"/>
        <v>53</v>
      </c>
      <c r="R26" s="181">
        <f t="shared" si="4"/>
        <v>6.188679245283019</v>
      </c>
      <c r="S26" s="196">
        <v>1599</v>
      </c>
      <c r="T26" s="179">
        <f t="shared" si="0"/>
        <v>-0.5897435897435898</v>
      </c>
      <c r="U26" s="196">
        <v>185044</v>
      </c>
      <c r="V26" s="180">
        <v>18447</v>
      </c>
      <c r="W26" s="233">
        <f>+U26/V26</f>
        <v>10.031116170651055</v>
      </c>
      <c r="X26" s="252"/>
    </row>
    <row r="27" spans="1:24" s="20" customFormat="1" ht="15" customHeight="1">
      <c r="A27" s="51">
        <v>23</v>
      </c>
      <c r="B27" s="224" t="s">
        <v>73</v>
      </c>
      <c r="C27" s="155">
        <v>40067</v>
      </c>
      <c r="D27" s="175" t="s">
        <v>28</v>
      </c>
      <c r="E27" s="175" t="s">
        <v>29</v>
      </c>
      <c r="F27" s="178">
        <v>105</v>
      </c>
      <c r="G27" s="178">
        <v>2</v>
      </c>
      <c r="H27" s="178">
        <v>11</v>
      </c>
      <c r="I27" s="141">
        <v>442</v>
      </c>
      <c r="J27" s="142">
        <v>53</v>
      </c>
      <c r="K27" s="141">
        <v>28</v>
      </c>
      <c r="L27" s="142">
        <v>7</v>
      </c>
      <c r="M27" s="141">
        <v>36</v>
      </c>
      <c r="N27" s="142">
        <v>9</v>
      </c>
      <c r="O27" s="145">
        <f>I27+K27+M27</f>
        <v>506</v>
      </c>
      <c r="P27" s="160">
        <f>J27+L27+N27</f>
        <v>69</v>
      </c>
      <c r="Q27" s="180">
        <f t="shared" si="3"/>
        <v>34.5</v>
      </c>
      <c r="R27" s="181">
        <f t="shared" si="4"/>
        <v>7.333333333333333</v>
      </c>
      <c r="S27" s="141"/>
      <c r="T27" s="179">
        <f t="shared" si="0"/>
      </c>
      <c r="U27" s="145">
        <v>603991.75</v>
      </c>
      <c r="V27" s="182">
        <v>70147</v>
      </c>
      <c r="W27" s="147">
        <f>IF(U27&lt;&gt;0,U27/V27,"")</f>
        <v>8.610371790668168</v>
      </c>
      <c r="X27" s="252"/>
    </row>
    <row r="28" spans="1:24" s="20" customFormat="1" ht="15" customHeight="1">
      <c r="A28" s="51">
        <v>24</v>
      </c>
      <c r="B28" s="146" t="s">
        <v>32</v>
      </c>
      <c r="C28" s="155">
        <v>40088</v>
      </c>
      <c r="D28" s="207" t="s">
        <v>33</v>
      </c>
      <c r="E28" s="207" t="s">
        <v>34</v>
      </c>
      <c r="F28" s="140">
        <v>53</v>
      </c>
      <c r="G28" s="140">
        <v>1</v>
      </c>
      <c r="H28" s="140">
        <v>8</v>
      </c>
      <c r="I28" s="141">
        <v>56</v>
      </c>
      <c r="J28" s="142">
        <v>13</v>
      </c>
      <c r="K28" s="141">
        <v>222</v>
      </c>
      <c r="L28" s="142">
        <v>46</v>
      </c>
      <c r="M28" s="141">
        <v>174</v>
      </c>
      <c r="N28" s="142">
        <v>38</v>
      </c>
      <c r="O28" s="145">
        <f>+I28+K28+M28</f>
        <v>452</v>
      </c>
      <c r="P28" s="160">
        <f>+J28+L28+N28</f>
        <v>97</v>
      </c>
      <c r="Q28" s="180">
        <f t="shared" si="3"/>
        <v>97</v>
      </c>
      <c r="R28" s="181">
        <f t="shared" si="4"/>
        <v>4.65979381443299</v>
      </c>
      <c r="S28" s="141">
        <v>443</v>
      </c>
      <c r="T28" s="179">
        <f t="shared" si="0"/>
        <v>0.020316027088036117</v>
      </c>
      <c r="U28" s="141">
        <v>518492</v>
      </c>
      <c r="V28" s="142">
        <v>50978</v>
      </c>
      <c r="W28" s="147">
        <f>+U28/V28</f>
        <v>10.170897249794029</v>
      </c>
      <c r="X28" s="252"/>
    </row>
    <row r="29" spans="1:24" s="20" customFormat="1" ht="15" customHeight="1">
      <c r="A29" s="51">
        <v>25</v>
      </c>
      <c r="B29" s="232" t="s">
        <v>30</v>
      </c>
      <c r="C29" s="194">
        <v>40081</v>
      </c>
      <c r="D29" s="193" t="s">
        <v>2</v>
      </c>
      <c r="E29" s="193" t="s">
        <v>26</v>
      </c>
      <c r="F29" s="195">
        <v>77</v>
      </c>
      <c r="G29" s="195">
        <v>1</v>
      </c>
      <c r="H29" s="195">
        <v>9</v>
      </c>
      <c r="I29" s="196">
        <v>87</v>
      </c>
      <c r="J29" s="180">
        <v>40</v>
      </c>
      <c r="K29" s="196">
        <v>87</v>
      </c>
      <c r="L29" s="180">
        <v>40</v>
      </c>
      <c r="M29" s="196">
        <v>87</v>
      </c>
      <c r="N29" s="180">
        <v>40</v>
      </c>
      <c r="O29" s="196">
        <f>+M29+K29+I29</f>
        <v>261</v>
      </c>
      <c r="P29" s="180">
        <f>+N29+L29+J29</f>
        <v>120</v>
      </c>
      <c r="Q29" s="180">
        <f t="shared" si="3"/>
        <v>120</v>
      </c>
      <c r="R29" s="181">
        <f t="shared" si="4"/>
        <v>2.175</v>
      </c>
      <c r="S29" s="196">
        <v>581</v>
      </c>
      <c r="T29" s="179">
        <f t="shared" si="0"/>
        <v>-0.5507745266781411</v>
      </c>
      <c r="U29" s="196">
        <v>1771890</v>
      </c>
      <c r="V29" s="180">
        <v>177378</v>
      </c>
      <c r="W29" s="233">
        <f>+U29/V29</f>
        <v>9.989344789094476</v>
      </c>
      <c r="X29" s="252"/>
    </row>
    <row r="30" spans="1:24" s="20" customFormat="1" ht="15" customHeight="1" thickBot="1">
      <c r="A30" s="51">
        <v>26</v>
      </c>
      <c r="B30" s="236" t="s">
        <v>46</v>
      </c>
      <c r="C30" s="156">
        <v>40116</v>
      </c>
      <c r="D30" s="237" t="s">
        <v>28</v>
      </c>
      <c r="E30" s="237" t="s">
        <v>47</v>
      </c>
      <c r="F30" s="238">
        <v>88</v>
      </c>
      <c r="G30" s="238">
        <v>1</v>
      </c>
      <c r="H30" s="238">
        <v>4</v>
      </c>
      <c r="I30" s="152">
        <v>0</v>
      </c>
      <c r="J30" s="153">
        <v>0</v>
      </c>
      <c r="K30" s="152">
        <v>20</v>
      </c>
      <c r="L30" s="153">
        <v>4</v>
      </c>
      <c r="M30" s="152">
        <v>20</v>
      </c>
      <c r="N30" s="153">
        <v>4</v>
      </c>
      <c r="O30" s="157">
        <f>I30+K30+M30</f>
        <v>40</v>
      </c>
      <c r="P30" s="166">
        <f>J30+L30+N30</f>
        <v>8</v>
      </c>
      <c r="Q30" s="239">
        <f t="shared" si="3"/>
        <v>8</v>
      </c>
      <c r="R30" s="240">
        <f t="shared" si="4"/>
        <v>5</v>
      </c>
      <c r="S30" s="152">
        <v>21046.5</v>
      </c>
      <c r="T30" s="241">
        <f t="shared" si="0"/>
        <v>-0.9980994464637826</v>
      </c>
      <c r="U30" s="157">
        <v>273233</v>
      </c>
      <c r="V30" s="242">
        <v>36356</v>
      </c>
      <c r="W30" s="154">
        <f>IF(U30&lt;&gt;0,U30/V30,"")</f>
        <v>7.515485752007922</v>
      </c>
      <c r="X30" s="252">
        <v>1</v>
      </c>
    </row>
    <row r="31" spans="1:28" s="22" customFormat="1" ht="15">
      <c r="A31" s="1"/>
      <c r="B31" s="255"/>
      <c r="C31" s="256"/>
      <c r="D31" s="256"/>
      <c r="E31" s="257"/>
      <c r="F31" s="3"/>
      <c r="G31" s="3"/>
      <c r="H31" s="4"/>
      <c r="I31" s="123"/>
      <c r="J31" s="128"/>
      <c r="K31" s="123"/>
      <c r="L31" s="128"/>
      <c r="M31" s="123"/>
      <c r="N31" s="128"/>
      <c r="O31" s="124"/>
      <c r="P31" s="134"/>
      <c r="Q31" s="128"/>
      <c r="R31" s="5"/>
      <c r="S31" s="123"/>
      <c r="T31" s="6"/>
      <c r="U31" s="123"/>
      <c r="V31" s="128"/>
      <c r="W31" s="5"/>
      <c r="AB31" s="22" t="s">
        <v>17</v>
      </c>
    </row>
    <row r="32" spans="1:24" s="26" customFormat="1" ht="18">
      <c r="A32" s="23"/>
      <c r="B32" s="24"/>
      <c r="C32" s="25"/>
      <c r="F32" s="27"/>
      <c r="G32" s="28"/>
      <c r="H32" s="29"/>
      <c r="I32" s="31"/>
      <c r="J32" s="129"/>
      <c r="K32" s="31"/>
      <c r="L32" s="129"/>
      <c r="M32" s="31"/>
      <c r="N32" s="129"/>
      <c r="O32" s="31"/>
      <c r="P32" s="129"/>
      <c r="Q32" s="129"/>
      <c r="R32" s="30"/>
      <c r="S32" s="31"/>
      <c r="T32" s="32"/>
      <c r="U32" s="31"/>
      <c r="V32" s="129"/>
      <c r="W32" s="30"/>
      <c r="X32" s="33"/>
    </row>
    <row r="33" spans="4:23" ht="18">
      <c r="D33" s="253"/>
      <c r="E33" s="254"/>
      <c r="F33" s="254"/>
      <c r="G33" s="254"/>
      <c r="S33" s="261" t="s">
        <v>0</v>
      </c>
      <c r="T33" s="261"/>
      <c r="U33" s="261"/>
      <c r="V33" s="261"/>
      <c r="W33" s="261"/>
    </row>
    <row r="34" spans="4:23" ht="18">
      <c r="D34" s="39"/>
      <c r="E34" s="40"/>
      <c r="F34" s="41"/>
      <c r="G34" s="41"/>
      <c r="S34" s="261"/>
      <c r="T34" s="261"/>
      <c r="U34" s="261"/>
      <c r="V34" s="261"/>
      <c r="W34" s="261"/>
    </row>
    <row r="35" spans="19:23" ht="18">
      <c r="S35" s="261"/>
      <c r="T35" s="261"/>
      <c r="U35" s="261"/>
      <c r="V35" s="261"/>
      <c r="W35" s="261"/>
    </row>
    <row r="36" spans="16:23" ht="18">
      <c r="P36" s="258" t="s">
        <v>23</v>
      </c>
      <c r="Q36" s="259"/>
      <c r="R36" s="259"/>
      <c r="S36" s="259"/>
      <c r="T36" s="259"/>
      <c r="U36" s="259"/>
      <c r="V36" s="259"/>
      <c r="W36" s="259"/>
    </row>
    <row r="37" spans="16:23" ht="18">
      <c r="P37" s="259"/>
      <c r="Q37" s="259"/>
      <c r="R37" s="259"/>
      <c r="S37" s="259"/>
      <c r="T37" s="259"/>
      <c r="U37" s="259"/>
      <c r="V37" s="259"/>
      <c r="W37" s="259"/>
    </row>
    <row r="38" spans="16:23" ht="18">
      <c r="P38" s="259"/>
      <c r="Q38" s="259"/>
      <c r="R38" s="259"/>
      <c r="S38" s="259"/>
      <c r="T38" s="259"/>
      <c r="U38" s="259"/>
      <c r="V38" s="259"/>
      <c r="W38" s="259"/>
    </row>
    <row r="39" spans="16:23" ht="18">
      <c r="P39" s="259"/>
      <c r="Q39" s="259"/>
      <c r="R39" s="259"/>
      <c r="S39" s="259"/>
      <c r="T39" s="259"/>
      <c r="U39" s="259"/>
      <c r="V39" s="259"/>
      <c r="W39" s="259"/>
    </row>
    <row r="40" spans="16:23" ht="18">
      <c r="P40" s="259"/>
      <c r="Q40" s="259"/>
      <c r="R40" s="259"/>
      <c r="S40" s="259"/>
      <c r="T40" s="259"/>
      <c r="U40" s="259"/>
      <c r="V40" s="259"/>
      <c r="W40" s="259"/>
    </row>
    <row r="41" spans="16:23" ht="18">
      <c r="P41" s="259"/>
      <c r="Q41" s="259"/>
      <c r="R41" s="259"/>
      <c r="S41" s="259"/>
      <c r="T41" s="259"/>
      <c r="U41" s="259"/>
      <c r="V41" s="259"/>
      <c r="W41" s="259"/>
    </row>
    <row r="42" spans="16:23" ht="18">
      <c r="P42" s="260" t="s">
        <v>11</v>
      </c>
      <c r="Q42" s="259"/>
      <c r="R42" s="259"/>
      <c r="S42" s="259"/>
      <c r="T42" s="259"/>
      <c r="U42" s="259"/>
      <c r="V42" s="259"/>
      <c r="W42" s="259"/>
    </row>
    <row r="43" spans="16:23" ht="18">
      <c r="P43" s="259"/>
      <c r="Q43" s="259"/>
      <c r="R43" s="259"/>
      <c r="S43" s="259"/>
      <c r="T43" s="259"/>
      <c r="U43" s="259"/>
      <c r="V43" s="259"/>
      <c r="W43" s="259"/>
    </row>
    <row r="44" spans="16:23" ht="18">
      <c r="P44" s="259"/>
      <c r="Q44" s="259"/>
      <c r="R44" s="259"/>
      <c r="S44" s="259"/>
      <c r="T44" s="259"/>
      <c r="U44" s="259"/>
      <c r="V44" s="259"/>
      <c r="W44" s="259"/>
    </row>
    <row r="45" spans="16:23" ht="18">
      <c r="P45" s="259"/>
      <c r="Q45" s="259"/>
      <c r="R45" s="259"/>
      <c r="S45" s="259"/>
      <c r="T45" s="259"/>
      <c r="U45" s="259"/>
      <c r="V45" s="259"/>
      <c r="W45" s="259"/>
    </row>
    <row r="46" spans="16:23" ht="18">
      <c r="P46" s="259"/>
      <c r="Q46" s="259"/>
      <c r="R46" s="259"/>
      <c r="S46" s="259"/>
      <c r="T46" s="259"/>
      <c r="U46" s="259"/>
      <c r="V46" s="259"/>
      <c r="W46" s="259"/>
    </row>
    <row r="47" spans="16:23" ht="18">
      <c r="P47" s="259"/>
      <c r="Q47" s="259"/>
      <c r="R47" s="259"/>
      <c r="S47" s="259"/>
      <c r="T47" s="259"/>
      <c r="U47" s="259"/>
      <c r="V47" s="259"/>
      <c r="W47" s="259"/>
    </row>
    <row r="48" spans="16:23" ht="18">
      <c r="P48" s="259"/>
      <c r="Q48" s="259"/>
      <c r="R48" s="259"/>
      <c r="S48" s="259"/>
      <c r="T48" s="259"/>
      <c r="U48" s="259"/>
      <c r="V48" s="259"/>
      <c r="W48" s="259"/>
    </row>
  </sheetData>
  <sheetProtection/>
  <mergeCells count="19">
    <mergeCell ref="U3:W3"/>
    <mergeCell ref="B3:B4"/>
    <mergeCell ref="C3:C4"/>
    <mergeCell ref="E3:E4"/>
    <mergeCell ref="H3:H4"/>
    <mergeCell ref="D3:D4"/>
    <mergeCell ref="M3:N3"/>
    <mergeCell ref="K3:L3"/>
    <mergeCell ref="O3:R3"/>
    <mergeCell ref="D33:G33"/>
    <mergeCell ref="B31:E31"/>
    <mergeCell ref="P36:W41"/>
    <mergeCell ref="P42:W48"/>
    <mergeCell ref="S33:W35"/>
    <mergeCell ref="A2:W2"/>
    <mergeCell ref="S3:T3"/>
    <mergeCell ref="F3:F4"/>
    <mergeCell ref="I3:J3"/>
    <mergeCell ref="G3:G4"/>
  </mergeCells>
  <printOptions/>
  <pageMargins left="0.3" right="0.13" top="1" bottom="1" header="0.5" footer="0.5"/>
  <pageSetup orientation="portrait" paperSize="9" scale="35" r:id="rId2"/>
  <ignoredErrors>
    <ignoredError sqref="T31:W31 N31 S31 O31:R31 R32 S32 O32:Q32 O8:P23 Q24:R26 O24:P26 Q8:R23 S7:T23 Q7:R7" formula="1"/>
    <ignoredError sqref="W7" unlockedFormula="1"/>
    <ignoredError sqref="W8:W28" formula="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8" zoomScaleNormal="128" zoomScalePageLayoutView="0" workbookViewId="0" topLeftCell="A1">
      <selection activeCell="U1" sqref="U1"/>
    </sheetView>
  </sheetViews>
  <sheetFormatPr defaultColWidth="39.8515625" defaultRowHeight="12.75"/>
  <cols>
    <col min="1" max="1" width="4.00390625" style="116" bestFit="1" customWidth="1"/>
    <col min="2" max="2" width="36.7109375" style="115" bestFit="1" customWidth="1"/>
    <col min="3" max="3" width="9.421875" style="113" customWidth="1"/>
    <col min="4" max="4" width="15.28125" style="115" bestFit="1" customWidth="1"/>
    <col min="5" max="5" width="18.140625" style="117" hidden="1" customWidth="1"/>
    <col min="6" max="6" width="6.28125" style="113" hidden="1" customWidth="1"/>
    <col min="7" max="7" width="8.421875" style="113" bestFit="1" customWidth="1"/>
    <col min="8" max="8" width="10.5742187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9.140625" style="115" hidden="1" customWidth="1"/>
    <col min="15" max="15" width="12.140625" style="118" bestFit="1" customWidth="1"/>
    <col min="16" max="16" width="7.71093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3.28125" style="114" bestFit="1" customWidth="1"/>
    <col min="22" max="22" width="9.421875" style="122" bestFit="1" customWidth="1"/>
    <col min="23" max="23" width="7.140625" style="120"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74" t="s">
        <v>12</v>
      </c>
      <c r="B2" s="275"/>
      <c r="C2" s="275"/>
      <c r="D2" s="275"/>
      <c r="E2" s="275"/>
      <c r="F2" s="275"/>
      <c r="G2" s="275"/>
      <c r="H2" s="275"/>
      <c r="I2" s="275"/>
      <c r="J2" s="275"/>
      <c r="K2" s="275"/>
      <c r="L2" s="275"/>
      <c r="M2" s="275"/>
      <c r="N2" s="275"/>
      <c r="O2" s="275"/>
      <c r="P2" s="275"/>
      <c r="Q2" s="275"/>
      <c r="R2" s="275"/>
      <c r="S2" s="275"/>
      <c r="T2" s="275"/>
      <c r="U2" s="275"/>
      <c r="V2" s="275"/>
      <c r="W2" s="275"/>
    </row>
    <row r="3" spans="1:23" s="67" customFormat="1" ht="16.5" customHeight="1">
      <c r="A3" s="66"/>
      <c r="B3" s="276" t="s">
        <v>13</v>
      </c>
      <c r="C3" s="278" t="s">
        <v>18</v>
      </c>
      <c r="D3" s="280" t="s">
        <v>4</v>
      </c>
      <c r="E3" s="280" t="s">
        <v>1</v>
      </c>
      <c r="F3" s="280" t="s">
        <v>19</v>
      </c>
      <c r="G3" s="280" t="s">
        <v>20</v>
      </c>
      <c r="H3" s="280" t="s">
        <v>21</v>
      </c>
      <c r="I3" s="283" t="s">
        <v>5</v>
      </c>
      <c r="J3" s="283"/>
      <c r="K3" s="283" t="s">
        <v>6</v>
      </c>
      <c r="L3" s="283"/>
      <c r="M3" s="283" t="s">
        <v>7</v>
      </c>
      <c r="N3" s="283"/>
      <c r="O3" s="284" t="s">
        <v>22</v>
      </c>
      <c r="P3" s="284"/>
      <c r="Q3" s="284"/>
      <c r="R3" s="284"/>
      <c r="S3" s="283" t="s">
        <v>3</v>
      </c>
      <c r="T3" s="283"/>
      <c r="U3" s="284" t="s">
        <v>14</v>
      </c>
      <c r="V3" s="284"/>
      <c r="W3" s="285"/>
    </row>
    <row r="4" spans="1:23" s="67" customFormat="1" ht="37.5" customHeight="1" thickBot="1">
      <c r="A4" s="68"/>
      <c r="B4" s="277"/>
      <c r="C4" s="279"/>
      <c r="D4" s="281"/>
      <c r="E4" s="281"/>
      <c r="F4" s="282"/>
      <c r="G4" s="282"/>
      <c r="H4" s="282"/>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208" t="s">
        <v>57</v>
      </c>
      <c r="C5" s="209">
        <v>40137</v>
      </c>
      <c r="D5" s="210" t="s">
        <v>25</v>
      </c>
      <c r="E5" s="210" t="s">
        <v>38</v>
      </c>
      <c r="F5" s="211">
        <v>147</v>
      </c>
      <c r="G5" s="211">
        <v>236</v>
      </c>
      <c r="H5" s="211">
        <v>1</v>
      </c>
      <c r="I5" s="212">
        <v>863594.75</v>
      </c>
      <c r="J5" s="213">
        <v>89650</v>
      </c>
      <c r="K5" s="212">
        <v>1028010.5</v>
      </c>
      <c r="L5" s="213">
        <v>106013</v>
      </c>
      <c r="M5" s="212">
        <v>909663.75</v>
      </c>
      <c r="N5" s="213">
        <v>92188</v>
      </c>
      <c r="O5" s="214">
        <f>I5+K5+M5</f>
        <v>2801269</v>
      </c>
      <c r="P5" s="215">
        <f>J5+L5+N5</f>
        <v>287851</v>
      </c>
      <c r="Q5" s="216">
        <f>+P5/G5</f>
        <v>1219.707627118644</v>
      </c>
      <c r="R5" s="217">
        <f>+O5/P5</f>
        <v>9.73166325633748</v>
      </c>
      <c r="S5" s="212"/>
      <c r="T5" s="218">
        <f>IF(S5&lt;&gt;0,-(S5-O5)/S5,"")</f>
      </c>
      <c r="U5" s="219">
        <v>2801269</v>
      </c>
      <c r="V5" s="220">
        <v>287851</v>
      </c>
      <c r="W5" s="221">
        <f>U5/V5</f>
        <v>9.73166325633748</v>
      </c>
      <c r="X5" s="67"/>
    </row>
    <row r="6" spans="1:24" s="76" customFormat="1" ht="16.5" customHeight="1">
      <c r="A6" s="2">
        <v>2</v>
      </c>
      <c r="B6" s="222" t="s">
        <v>58</v>
      </c>
      <c r="C6" s="169">
        <v>40137</v>
      </c>
      <c r="D6" s="168" t="s">
        <v>59</v>
      </c>
      <c r="E6" s="168" t="s">
        <v>60</v>
      </c>
      <c r="F6" s="170">
        <v>311</v>
      </c>
      <c r="G6" s="170">
        <v>311</v>
      </c>
      <c r="H6" s="170">
        <v>1</v>
      </c>
      <c r="I6" s="176">
        <v>786335</v>
      </c>
      <c r="J6" s="171">
        <v>94889</v>
      </c>
      <c r="K6" s="176">
        <v>660946</v>
      </c>
      <c r="L6" s="171">
        <v>78979</v>
      </c>
      <c r="M6" s="176">
        <v>819516.75</v>
      </c>
      <c r="N6" s="171">
        <v>96577</v>
      </c>
      <c r="O6" s="176">
        <f>SUM(I6+K6+M6)</f>
        <v>2266797.75</v>
      </c>
      <c r="P6" s="171">
        <f>SUM(J6+L6+N6)</f>
        <v>270445</v>
      </c>
      <c r="Q6" s="171">
        <f>+P6/G6</f>
        <v>869.5980707395498</v>
      </c>
      <c r="R6" s="172">
        <f>+O6/P6</f>
        <v>8.381732884690049</v>
      </c>
      <c r="S6" s="174"/>
      <c r="T6" s="173"/>
      <c r="U6" s="176">
        <v>2266797.75</v>
      </c>
      <c r="V6" s="171">
        <v>270445</v>
      </c>
      <c r="W6" s="223">
        <f>U6/V6</f>
        <v>8.381732884690049</v>
      </c>
      <c r="X6" s="67"/>
    </row>
    <row r="7" spans="1:24" s="76" customFormat="1" ht="15.75" customHeight="1" thickBot="1">
      <c r="A7" s="45">
        <v>3</v>
      </c>
      <c r="B7" s="236">
        <v>2012</v>
      </c>
      <c r="C7" s="156">
        <v>40130</v>
      </c>
      <c r="D7" s="250" t="s">
        <v>24</v>
      </c>
      <c r="E7" s="237" t="s">
        <v>27</v>
      </c>
      <c r="F7" s="238">
        <v>178</v>
      </c>
      <c r="G7" s="238">
        <v>204</v>
      </c>
      <c r="H7" s="238">
        <v>2</v>
      </c>
      <c r="I7" s="152">
        <v>382681</v>
      </c>
      <c r="J7" s="153">
        <v>39730</v>
      </c>
      <c r="K7" s="152">
        <v>553847</v>
      </c>
      <c r="L7" s="153">
        <v>56980</v>
      </c>
      <c r="M7" s="152">
        <v>606676</v>
      </c>
      <c r="N7" s="153">
        <v>62051</v>
      </c>
      <c r="O7" s="157">
        <f>+I7+K7+M7</f>
        <v>1543204</v>
      </c>
      <c r="P7" s="166">
        <f>+J7+L7+N7</f>
        <v>158761</v>
      </c>
      <c r="Q7" s="158">
        <f>IF(O7&lt;&gt;0,P7/G7,"")</f>
        <v>778.2401960784314</v>
      </c>
      <c r="R7" s="159">
        <f>IF(O7&lt;&gt;0,O7/P7,"")</f>
        <v>9.720296546381038</v>
      </c>
      <c r="S7" s="152">
        <v>3507405</v>
      </c>
      <c r="T7" s="241">
        <f aca="true" t="shared" si="0" ref="T7:T24">IF(S7&lt;&gt;0,-(S7-O7)/S7,"")</f>
        <v>-0.5600154530201104</v>
      </c>
      <c r="U7" s="152">
        <v>6591152</v>
      </c>
      <c r="V7" s="153">
        <v>706960</v>
      </c>
      <c r="W7" s="251">
        <f>U7/V7</f>
        <v>9.32323186601788</v>
      </c>
      <c r="X7" s="77"/>
    </row>
    <row r="8" spans="1:25" s="80" customFormat="1" ht="15.75" customHeight="1">
      <c r="A8" s="78">
        <v>4</v>
      </c>
      <c r="B8" s="243" t="s">
        <v>35</v>
      </c>
      <c r="C8" s="161">
        <v>40102</v>
      </c>
      <c r="D8" s="244" t="s">
        <v>28</v>
      </c>
      <c r="E8" s="244" t="s">
        <v>36</v>
      </c>
      <c r="F8" s="245">
        <v>319</v>
      </c>
      <c r="G8" s="245">
        <v>223</v>
      </c>
      <c r="H8" s="245">
        <v>6</v>
      </c>
      <c r="I8" s="162">
        <v>102873.5</v>
      </c>
      <c r="J8" s="163">
        <v>12457</v>
      </c>
      <c r="K8" s="162">
        <v>152208.5</v>
      </c>
      <c r="L8" s="163">
        <v>18530</v>
      </c>
      <c r="M8" s="162">
        <v>193067.5</v>
      </c>
      <c r="N8" s="163">
        <v>22892</v>
      </c>
      <c r="O8" s="164">
        <f>I8+K8+M8</f>
        <v>448149.5</v>
      </c>
      <c r="P8" s="165">
        <f>J8+L8+N8</f>
        <v>53879</v>
      </c>
      <c r="Q8" s="246">
        <f>+P8/G8</f>
        <v>241.60986547085201</v>
      </c>
      <c r="R8" s="247">
        <f>+O8/P8</f>
        <v>8.31770262996715</v>
      </c>
      <c r="S8" s="162">
        <v>1078486.75</v>
      </c>
      <c r="T8" s="248">
        <f t="shared" si="0"/>
        <v>-0.5844645286555444</v>
      </c>
      <c r="U8" s="164">
        <f>16608135.5+1573787.5+448149.5</f>
        <v>18630072.5</v>
      </c>
      <c r="V8" s="249">
        <f>2027156+194153+53879</f>
        <v>2275188</v>
      </c>
      <c r="W8" s="167">
        <f>IF(U8&lt;&gt;0,U8/V8,"")</f>
        <v>8.188366192156428</v>
      </c>
      <c r="X8" s="77"/>
      <c r="Y8" s="79"/>
    </row>
    <row r="9" spans="1:24" s="64" customFormat="1" ht="15.75" customHeight="1">
      <c r="A9" s="2">
        <v>5</v>
      </c>
      <c r="B9" s="226" t="s">
        <v>61</v>
      </c>
      <c r="C9" s="184">
        <v>40137</v>
      </c>
      <c r="D9" s="185" t="s">
        <v>24</v>
      </c>
      <c r="E9" s="183" t="s">
        <v>27</v>
      </c>
      <c r="F9" s="186">
        <v>20</v>
      </c>
      <c r="G9" s="186">
        <v>32</v>
      </c>
      <c r="H9" s="186">
        <v>1</v>
      </c>
      <c r="I9" s="187">
        <v>25264</v>
      </c>
      <c r="J9" s="188">
        <v>1942</v>
      </c>
      <c r="K9" s="187">
        <v>91140</v>
      </c>
      <c r="L9" s="188">
        <v>7105</v>
      </c>
      <c r="M9" s="187">
        <v>108850</v>
      </c>
      <c r="N9" s="188">
        <v>8497</v>
      </c>
      <c r="O9" s="189">
        <f>+I9+K9+M9</f>
        <v>225254</v>
      </c>
      <c r="P9" s="190">
        <f>+J9+L9+N9</f>
        <v>17544</v>
      </c>
      <c r="Q9" s="191">
        <f>IF(O9&lt;&gt;0,P9/G9,"")</f>
        <v>548.25</v>
      </c>
      <c r="R9" s="192">
        <f>IF(O9&lt;&gt;0,O9/P9,"")</f>
        <v>12.83937528499772</v>
      </c>
      <c r="S9" s="187"/>
      <c r="T9" s="173">
        <f t="shared" si="0"/>
      </c>
      <c r="U9" s="187">
        <v>225254</v>
      </c>
      <c r="V9" s="188">
        <v>17544</v>
      </c>
      <c r="W9" s="227">
        <f>U9/V9</f>
        <v>12.83937528499772</v>
      </c>
      <c r="X9" s="77"/>
    </row>
    <row r="10" spans="1:24" s="64" customFormat="1" ht="15.75" customHeight="1">
      <c r="A10" s="2">
        <v>6</v>
      </c>
      <c r="B10" s="228" t="s">
        <v>45</v>
      </c>
      <c r="C10" s="194">
        <v>40116</v>
      </c>
      <c r="D10" s="193" t="s">
        <v>59</v>
      </c>
      <c r="E10" s="193" t="s">
        <v>62</v>
      </c>
      <c r="F10" s="195">
        <v>252</v>
      </c>
      <c r="G10" s="195">
        <v>179</v>
      </c>
      <c r="H10" s="195">
        <v>4</v>
      </c>
      <c r="I10" s="196">
        <v>35933.5</v>
      </c>
      <c r="J10" s="180">
        <v>5216</v>
      </c>
      <c r="K10" s="196">
        <v>55766</v>
      </c>
      <c r="L10" s="180">
        <v>7753</v>
      </c>
      <c r="M10" s="196">
        <v>69505</v>
      </c>
      <c r="N10" s="180">
        <v>9601</v>
      </c>
      <c r="O10" s="196">
        <f>I10+K10+M10</f>
        <v>161204.5</v>
      </c>
      <c r="P10" s="180">
        <f>SUM(J10+L10+N10)</f>
        <v>22570</v>
      </c>
      <c r="Q10" s="180">
        <f aca="true" t="shared" si="1" ref="Q10:Q19">+P10/G10</f>
        <v>126.08938547486034</v>
      </c>
      <c r="R10" s="181">
        <f aca="true" t="shared" si="2" ref="R10:R19">+O10/P10</f>
        <v>7.142423571112095</v>
      </c>
      <c r="S10" s="180">
        <v>410023.75</v>
      </c>
      <c r="T10" s="179">
        <f t="shared" si="0"/>
        <v>-0.6068410671333063</v>
      </c>
      <c r="U10" s="197">
        <v>3361096.75</v>
      </c>
      <c r="V10" s="182">
        <v>412576</v>
      </c>
      <c r="W10" s="229">
        <f>U10/V10</f>
        <v>8.146612381718763</v>
      </c>
      <c r="X10" s="80"/>
    </row>
    <row r="11" spans="1:24" s="64" customFormat="1" ht="15.75" customHeight="1">
      <c r="A11" s="2">
        <v>7</v>
      </c>
      <c r="B11" s="228" t="s">
        <v>63</v>
      </c>
      <c r="C11" s="194">
        <v>40123</v>
      </c>
      <c r="D11" s="193" t="s">
        <v>25</v>
      </c>
      <c r="E11" s="193" t="s">
        <v>48</v>
      </c>
      <c r="F11" s="195">
        <v>144</v>
      </c>
      <c r="G11" s="195">
        <v>123</v>
      </c>
      <c r="H11" s="195">
        <v>3</v>
      </c>
      <c r="I11" s="198">
        <v>26844</v>
      </c>
      <c r="J11" s="199">
        <v>3320</v>
      </c>
      <c r="K11" s="198">
        <v>44679</v>
      </c>
      <c r="L11" s="199">
        <v>5207</v>
      </c>
      <c r="M11" s="198">
        <v>48169.25</v>
      </c>
      <c r="N11" s="199">
        <v>5546</v>
      </c>
      <c r="O11" s="200">
        <f>I11+K11+M11</f>
        <v>119692.25</v>
      </c>
      <c r="P11" s="201">
        <f>J11+L11+N11</f>
        <v>14073</v>
      </c>
      <c r="Q11" s="180">
        <f t="shared" si="1"/>
        <v>114.41463414634147</v>
      </c>
      <c r="R11" s="181">
        <f t="shared" si="2"/>
        <v>8.505098415405387</v>
      </c>
      <c r="S11" s="198">
        <v>415924.5</v>
      </c>
      <c r="T11" s="179">
        <f t="shared" si="0"/>
        <v>-0.7122260169814474</v>
      </c>
      <c r="U11" s="197">
        <v>1622144.75</v>
      </c>
      <c r="V11" s="202">
        <v>185213</v>
      </c>
      <c r="W11" s="229">
        <f>U11/V11</f>
        <v>8.758266158423005</v>
      </c>
      <c r="X11" s="79"/>
    </row>
    <row r="12" spans="1:25" s="64" customFormat="1" ht="15.75" customHeight="1">
      <c r="A12" s="2">
        <v>8</v>
      </c>
      <c r="B12" s="230" t="s">
        <v>64</v>
      </c>
      <c r="C12" s="169">
        <v>40081</v>
      </c>
      <c r="D12" s="168" t="s">
        <v>2</v>
      </c>
      <c r="E12" s="168" t="s">
        <v>26</v>
      </c>
      <c r="F12" s="170">
        <v>24</v>
      </c>
      <c r="G12" s="170">
        <v>29</v>
      </c>
      <c r="H12" s="170">
        <v>1</v>
      </c>
      <c r="I12" s="176">
        <v>19796</v>
      </c>
      <c r="J12" s="171">
        <v>1900</v>
      </c>
      <c r="K12" s="176">
        <v>42425</v>
      </c>
      <c r="L12" s="171">
        <v>3853</v>
      </c>
      <c r="M12" s="176">
        <v>49001</v>
      </c>
      <c r="N12" s="171">
        <v>4286</v>
      </c>
      <c r="O12" s="176">
        <f>+M12+K12+I12</f>
        <v>111222</v>
      </c>
      <c r="P12" s="171">
        <f>+N12+L12+J12</f>
        <v>10039</v>
      </c>
      <c r="Q12" s="171">
        <f t="shared" si="1"/>
        <v>346.17241379310343</v>
      </c>
      <c r="R12" s="172">
        <f t="shared" si="2"/>
        <v>11.078991931467277</v>
      </c>
      <c r="S12" s="176"/>
      <c r="T12" s="173">
        <f t="shared" si="0"/>
      </c>
      <c r="U12" s="176">
        <v>111222</v>
      </c>
      <c r="V12" s="171">
        <v>10039</v>
      </c>
      <c r="W12" s="231">
        <f>+U12/V12</f>
        <v>11.078991931467277</v>
      </c>
      <c r="X12" s="81"/>
      <c r="Y12" s="79"/>
    </row>
    <row r="13" spans="1:25" s="64" customFormat="1" ht="15.75" customHeight="1">
      <c r="A13" s="2">
        <v>9</v>
      </c>
      <c r="B13" s="228" t="s">
        <v>54</v>
      </c>
      <c r="C13" s="194">
        <v>40130</v>
      </c>
      <c r="D13" s="193" t="s">
        <v>25</v>
      </c>
      <c r="E13" s="193" t="s">
        <v>55</v>
      </c>
      <c r="F13" s="195">
        <v>13</v>
      </c>
      <c r="G13" s="195">
        <v>10</v>
      </c>
      <c r="H13" s="195">
        <v>2</v>
      </c>
      <c r="I13" s="198">
        <v>3411</v>
      </c>
      <c r="J13" s="199">
        <v>328</v>
      </c>
      <c r="K13" s="198">
        <v>5096</v>
      </c>
      <c r="L13" s="199">
        <v>489</v>
      </c>
      <c r="M13" s="198">
        <v>5899</v>
      </c>
      <c r="N13" s="199">
        <v>535</v>
      </c>
      <c r="O13" s="200">
        <f>I13+K13+M13</f>
        <v>14406</v>
      </c>
      <c r="P13" s="201">
        <f>J13+L13+N13</f>
        <v>1352</v>
      </c>
      <c r="Q13" s="180">
        <f t="shared" si="1"/>
        <v>135.2</v>
      </c>
      <c r="R13" s="181">
        <f t="shared" si="2"/>
        <v>10.655325443786982</v>
      </c>
      <c r="S13" s="198">
        <v>38854</v>
      </c>
      <c r="T13" s="179">
        <f t="shared" si="0"/>
        <v>-0.6292273639779689</v>
      </c>
      <c r="U13" s="197">
        <v>75418</v>
      </c>
      <c r="V13" s="202">
        <v>7334</v>
      </c>
      <c r="W13" s="229">
        <f>U13/V13</f>
        <v>10.283337878374693</v>
      </c>
      <c r="X13" s="79"/>
      <c r="Y13" s="79"/>
    </row>
    <row r="14" spans="1:25" s="64" customFormat="1" ht="15.75" customHeight="1">
      <c r="A14" s="2">
        <v>10</v>
      </c>
      <c r="B14" s="228" t="s">
        <v>65</v>
      </c>
      <c r="C14" s="194">
        <v>40109</v>
      </c>
      <c r="D14" s="193" t="s">
        <v>25</v>
      </c>
      <c r="E14" s="193" t="s">
        <v>41</v>
      </c>
      <c r="F14" s="195">
        <v>25</v>
      </c>
      <c r="G14" s="195">
        <v>16</v>
      </c>
      <c r="H14" s="195">
        <v>5</v>
      </c>
      <c r="I14" s="198">
        <v>2645.5</v>
      </c>
      <c r="J14" s="199">
        <v>398</v>
      </c>
      <c r="K14" s="198">
        <v>4735.5</v>
      </c>
      <c r="L14" s="199">
        <v>762</v>
      </c>
      <c r="M14" s="198">
        <v>5017</v>
      </c>
      <c r="N14" s="199">
        <v>813</v>
      </c>
      <c r="O14" s="200">
        <f>I14+K14+M14</f>
        <v>12398</v>
      </c>
      <c r="P14" s="201">
        <f>J14+L14+N14</f>
        <v>1973</v>
      </c>
      <c r="Q14" s="180">
        <f t="shared" si="1"/>
        <v>123.3125</v>
      </c>
      <c r="R14" s="181">
        <f t="shared" si="2"/>
        <v>6.283831728332489</v>
      </c>
      <c r="S14" s="198">
        <v>40713</v>
      </c>
      <c r="T14" s="179">
        <f t="shared" si="0"/>
        <v>-0.695478102817282</v>
      </c>
      <c r="U14" s="197">
        <v>493565</v>
      </c>
      <c r="V14" s="202">
        <v>70237</v>
      </c>
      <c r="W14" s="229">
        <f>U14/V14</f>
        <v>7.027136694334895</v>
      </c>
      <c r="X14" s="79"/>
      <c r="Y14" s="79"/>
    </row>
    <row r="15" spans="1:25" s="64" customFormat="1" ht="15.75" customHeight="1">
      <c r="A15" s="2">
        <v>11</v>
      </c>
      <c r="B15" s="232" t="s">
        <v>37</v>
      </c>
      <c r="C15" s="194">
        <v>40102</v>
      </c>
      <c r="D15" s="193" t="s">
        <v>2</v>
      </c>
      <c r="E15" s="193" t="s">
        <v>26</v>
      </c>
      <c r="F15" s="195">
        <v>99</v>
      </c>
      <c r="G15" s="195">
        <v>28</v>
      </c>
      <c r="H15" s="195">
        <v>6</v>
      </c>
      <c r="I15" s="196">
        <v>1545</v>
      </c>
      <c r="J15" s="180">
        <v>250</v>
      </c>
      <c r="K15" s="196">
        <v>4178</v>
      </c>
      <c r="L15" s="180">
        <v>581</v>
      </c>
      <c r="M15" s="196">
        <v>5234</v>
      </c>
      <c r="N15" s="180">
        <v>683</v>
      </c>
      <c r="O15" s="196">
        <f>+M15+K15+I15</f>
        <v>10957</v>
      </c>
      <c r="P15" s="180">
        <f>+N15+L15+J15</f>
        <v>1514</v>
      </c>
      <c r="Q15" s="180">
        <f t="shared" si="1"/>
        <v>54.07142857142857</v>
      </c>
      <c r="R15" s="181">
        <f t="shared" si="2"/>
        <v>7.237120211360634</v>
      </c>
      <c r="S15" s="196">
        <v>97988</v>
      </c>
      <c r="T15" s="179">
        <f t="shared" si="0"/>
        <v>-0.8881801853288158</v>
      </c>
      <c r="U15" s="196">
        <v>2501307</v>
      </c>
      <c r="V15" s="180">
        <v>259370</v>
      </c>
      <c r="W15" s="233">
        <f>+U15/V15</f>
        <v>9.643779157188572</v>
      </c>
      <c r="X15" s="79"/>
      <c r="Y15" s="79"/>
    </row>
    <row r="16" spans="1:25" s="64" customFormat="1" ht="15.75" customHeight="1">
      <c r="A16" s="2">
        <v>12</v>
      </c>
      <c r="B16" s="224" t="s">
        <v>52</v>
      </c>
      <c r="C16" s="155">
        <v>40123</v>
      </c>
      <c r="D16" s="175" t="s">
        <v>28</v>
      </c>
      <c r="E16" s="175" t="s">
        <v>53</v>
      </c>
      <c r="F16" s="178">
        <v>40</v>
      </c>
      <c r="G16" s="178">
        <v>6</v>
      </c>
      <c r="H16" s="178">
        <v>3</v>
      </c>
      <c r="I16" s="141">
        <v>2096.5</v>
      </c>
      <c r="J16" s="142">
        <v>253</v>
      </c>
      <c r="K16" s="141">
        <v>4041</v>
      </c>
      <c r="L16" s="142">
        <v>481</v>
      </c>
      <c r="M16" s="141">
        <v>4632</v>
      </c>
      <c r="N16" s="142">
        <v>539</v>
      </c>
      <c r="O16" s="145">
        <f>I16+K16+M16</f>
        <v>10769.5</v>
      </c>
      <c r="P16" s="160">
        <f>J16+L16+N16</f>
        <v>1273</v>
      </c>
      <c r="Q16" s="180">
        <f t="shared" si="1"/>
        <v>212.16666666666666</v>
      </c>
      <c r="R16" s="181">
        <f t="shared" si="2"/>
        <v>8.459937156323646</v>
      </c>
      <c r="S16" s="141">
        <v>51971</v>
      </c>
      <c r="T16" s="179">
        <f t="shared" si="0"/>
        <v>-0.7927786650247254</v>
      </c>
      <c r="U16" s="145">
        <v>235199.25</v>
      </c>
      <c r="V16" s="182">
        <v>22784</v>
      </c>
      <c r="W16" s="147">
        <f>IF(U16&lt;&gt;0,U16/V16,"")</f>
        <v>10.32300079002809</v>
      </c>
      <c r="X16" s="79"/>
      <c r="Y16" s="79"/>
    </row>
    <row r="17" spans="1:25" s="64" customFormat="1" ht="15.75" customHeight="1">
      <c r="A17" s="2">
        <v>13</v>
      </c>
      <c r="B17" s="228" t="s">
        <v>50</v>
      </c>
      <c r="C17" s="194">
        <v>40123</v>
      </c>
      <c r="D17" s="193" t="s">
        <v>66</v>
      </c>
      <c r="E17" s="193" t="s">
        <v>51</v>
      </c>
      <c r="F17" s="195">
        <v>25</v>
      </c>
      <c r="G17" s="195">
        <v>5</v>
      </c>
      <c r="H17" s="195">
        <v>3</v>
      </c>
      <c r="I17" s="203">
        <v>1653</v>
      </c>
      <c r="J17" s="204">
        <v>139</v>
      </c>
      <c r="K17" s="203">
        <v>2680</v>
      </c>
      <c r="L17" s="204">
        <v>212</v>
      </c>
      <c r="M17" s="203">
        <v>3949</v>
      </c>
      <c r="N17" s="204">
        <v>314</v>
      </c>
      <c r="O17" s="203">
        <f>SUM(I17+K17+M17)</f>
        <v>8282</v>
      </c>
      <c r="P17" s="204">
        <f>SUM(J17+L17+N17)</f>
        <v>665</v>
      </c>
      <c r="Q17" s="180">
        <f t="shared" si="1"/>
        <v>133</v>
      </c>
      <c r="R17" s="181">
        <f t="shared" si="2"/>
        <v>12.454135338345864</v>
      </c>
      <c r="S17" s="205">
        <v>63868</v>
      </c>
      <c r="T17" s="179">
        <f t="shared" si="0"/>
        <v>-0.8703262979896036</v>
      </c>
      <c r="U17" s="205">
        <v>261827</v>
      </c>
      <c r="V17" s="206">
        <v>21081</v>
      </c>
      <c r="W17" s="234">
        <f>U17/V17</f>
        <v>12.420046487358285</v>
      </c>
      <c r="X17" s="79"/>
      <c r="Y17" s="79"/>
    </row>
    <row r="18" spans="1:25" s="64" customFormat="1" ht="15.75" customHeight="1">
      <c r="A18" s="2">
        <v>14</v>
      </c>
      <c r="B18" s="224" t="s">
        <v>49</v>
      </c>
      <c r="C18" s="155">
        <v>40123</v>
      </c>
      <c r="D18" s="175" t="s">
        <v>28</v>
      </c>
      <c r="E18" s="175" t="s">
        <v>29</v>
      </c>
      <c r="F18" s="178">
        <v>58</v>
      </c>
      <c r="G18" s="178">
        <v>10</v>
      </c>
      <c r="H18" s="178">
        <v>3</v>
      </c>
      <c r="I18" s="141">
        <v>1700</v>
      </c>
      <c r="J18" s="142">
        <v>161</v>
      </c>
      <c r="K18" s="141">
        <v>1924</v>
      </c>
      <c r="L18" s="142">
        <v>191</v>
      </c>
      <c r="M18" s="141">
        <v>1630</v>
      </c>
      <c r="N18" s="142">
        <v>171</v>
      </c>
      <c r="O18" s="145">
        <f>I18+K18+M18</f>
        <v>5254</v>
      </c>
      <c r="P18" s="160">
        <f>J18+L18+N18</f>
        <v>523</v>
      </c>
      <c r="Q18" s="180">
        <f t="shared" si="1"/>
        <v>52.3</v>
      </c>
      <c r="R18" s="181">
        <f t="shared" si="2"/>
        <v>10.045889101338432</v>
      </c>
      <c r="S18" s="141">
        <v>97047.25</v>
      </c>
      <c r="T18" s="179">
        <f t="shared" si="0"/>
        <v>-0.9458614231727329</v>
      </c>
      <c r="U18" s="141">
        <v>459026.25</v>
      </c>
      <c r="V18" s="142">
        <v>42806</v>
      </c>
      <c r="W18" s="147">
        <f>IF(U18&lt;&gt;0,U18/V18,"")</f>
        <v>10.723409101527823</v>
      </c>
      <c r="X18" s="79"/>
      <c r="Y18" s="79"/>
    </row>
    <row r="19" spans="1:25" s="64" customFormat="1" ht="15.75" customHeight="1">
      <c r="A19" s="2">
        <v>15</v>
      </c>
      <c r="B19" s="228" t="s">
        <v>67</v>
      </c>
      <c r="C19" s="194">
        <v>40109</v>
      </c>
      <c r="D19" s="193" t="s">
        <v>25</v>
      </c>
      <c r="E19" s="193" t="s">
        <v>40</v>
      </c>
      <c r="F19" s="195">
        <v>179</v>
      </c>
      <c r="G19" s="195">
        <v>14</v>
      </c>
      <c r="H19" s="195">
        <v>5</v>
      </c>
      <c r="I19" s="198">
        <v>1116.5</v>
      </c>
      <c r="J19" s="199">
        <v>206</v>
      </c>
      <c r="K19" s="198">
        <v>1385</v>
      </c>
      <c r="L19" s="199">
        <v>256</v>
      </c>
      <c r="M19" s="198">
        <v>1501</v>
      </c>
      <c r="N19" s="199">
        <v>269</v>
      </c>
      <c r="O19" s="200">
        <f>I19+K19+M19</f>
        <v>4002.5</v>
      </c>
      <c r="P19" s="201">
        <f>J19+L19+N19</f>
        <v>731</v>
      </c>
      <c r="Q19" s="180">
        <f t="shared" si="1"/>
        <v>52.214285714285715</v>
      </c>
      <c r="R19" s="181">
        <f t="shared" si="2"/>
        <v>5.475376196990424</v>
      </c>
      <c r="S19" s="198">
        <v>63505</v>
      </c>
      <c r="T19" s="179">
        <f t="shared" si="0"/>
        <v>-0.9369734666561688</v>
      </c>
      <c r="U19" s="197">
        <v>2054516.5</v>
      </c>
      <c r="V19" s="202">
        <v>259428</v>
      </c>
      <c r="W19" s="229">
        <f>U19/V19</f>
        <v>7.919409238786869</v>
      </c>
      <c r="X19" s="79"/>
      <c r="Y19" s="79"/>
    </row>
    <row r="20" spans="1:25" s="64" customFormat="1" ht="15.75" customHeight="1">
      <c r="A20" s="2">
        <v>16</v>
      </c>
      <c r="B20" s="224" t="s">
        <v>68</v>
      </c>
      <c r="C20" s="155">
        <v>40114</v>
      </c>
      <c r="D20" s="177" t="s">
        <v>24</v>
      </c>
      <c r="E20" s="175" t="s">
        <v>27</v>
      </c>
      <c r="F20" s="178">
        <v>74</v>
      </c>
      <c r="G20" s="178">
        <v>1</v>
      </c>
      <c r="H20" s="178">
        <v>4</v>
      </c>
      <c r="I20" s="141">
        <v>864</v>
      </c>
      <c r="J20" s="142">
        <v>54</v>
      </c>
      <c r="K20" s="141">
        <v>912</v>
      </c>
      <c r="L20" s="142">
        <v>57</v>
      </c>
      <c r="M20" s="141">
        <v>1536</v>
      </c>
      <c r="N20" s="142">
        <v>97</v>
      </c>
      <c r="O20" s="145">
        <f>+I20+K20+M20</f>
        <v>3312</v>
      </c>
      <c r="P20" s="160">
        <f>+J20+L20+N20</f>
        <v>208</v>
      </c>
      <c r="Q20" s="143">
        <f>IF(O20&lt;&gt;0,P20/G20,"")</f>
        <v>208</v>
      </c>
      <c r="R20" s="144">
        <f>IF(O20&lt;&gt;0,O20/P20,"")</f>
        <v>15.923076923076923</v>
      </c>
      <c r="S20" s="141">
        <v>9237</v>
      </c>
      <c r="T20" s="179">
        <f t="shared" si="0"/>
        <v>-0.6414420266320234</v>
      </c>
      <c r="U20" s="141">
        <v>502101</v>
      </c>
      <c r="V20" s="142">
        <v>44278</v>
      </c>
      <c r="W20" s="225">
        <f>U20/V20</f>
        <v>11.339739825647047</v>
      </c>
      <c r="X20" s="79"/>
      <c r="Y20" s="79"/>
    </row>
    <row r="21" spans="1:24" s="64" customFormat="1" ht="15.75" customHeight="1">
      <c r="A21" s="2">
        <v>17</v>
      </c>
      <c r="B21" s="146" t="s">
        <v>56</v>
      </c>
      <c r="C21" s="155">
        <v>40130</v>
      </c>
      <c r="D21" s="207" t="s">
        <v>33</v>
      </c>
      <c r="E21" s="207" t="s">
        <v>69</v>
      </c>
      <c r="F21" s="140">
        <v>17</v>
      </c>
      <c r="G21" s="140">
        <v>10</v>
      </c>
      <c r="H21" s="140">
        <v>2</v>
      </c>
      <c r="I21" s="141">
        <v>516</v>
      </c>
      <c r="J21" s="142">
        <v>40</v>
      </c>
      <c r="K21" s="141">
        <v>1518</v>
      </c>
      <c r="L21" s="142">
        <v>119</v>
      </c>
      <c r="M21" s="141">
        <v>1196</v>
      </c>
      <c r="N21" s="142">
        <v>93</v>
      </c>
      <c r="O21" s="145">
        <f>+I21+K21+M21</f>
        <v>3230</v>
      </c>
      <c r="P21" s="160">
        <f>+J21+L21+N21</f>
        <v>252</v>
      </c>
      <c r="Q21" s="180">
        <f>+P21/G21</f>
        <v>25.2</v>
      </c>
      <c r="R21" s="181">
        <f>+O21/P21</f>
        <v>12.817460317460318</v>
      </c>
      <c r="S21" s="141">
        <v>28115</v>
      </c>
      <c r="T21" s="179">
        <f t="shared" si="0"/>
        <v>-0.8851147074515383</v>
      </c>
      <c r="U21" s="141">
        <v>43287</v>
      </c>
      <c r="V21" s="142">
        <v>3552</v>
      </c>
      <c r="W21" s="147">
        <f>+U21/V21</f>
        <v>12.186655405405405</v>
      </c>
      <c r="X21" s="79"/>
    </row>
    <row r="22" spans="1:24" s="64" customFormat="1" ht="15.75" customHeight="1">
      <c r="A22" s="2">
        <v>18</v>
      </c>
      <c r="B22" s="228" t="s">
        <v>44</v>
      </c>
      <c r="C22" s="194">
        <v>40109</v>
      </c>
      <c r="D22" s="193" t="s">
        <v>59</v>
      </c>
      <c r="E22" s="193" t="s">
        <v>70</v>
      </c>
      <c r="F22" s="195">
        <v>60</v>
      </c>
      <c r="G22" s="195">
        <v>1</v>
      </c>
      <c r="H22" s="195">
        <v>5</v>
      </c>
      <c r="I22" s="196">
        <v>700</v>
      </c>
      <c r="J22" s="180">
        <v>175</v>
      </c>
      <c r="K22" s="196">
        <v>800</v>
      </c>
      <c r="L22" s="180">
        <v>200</v>
      </c>
      <c r="M22" s="196">
        <v>908.5</v>
      </c>
      <c r="N22" s="180">
        <v>227</v>
      </c>
      <c r="O22" s="196">
        <f>SUM(I22+K22+M22)</f>
        <v>2408.5</v>
      </c>
      <c r="P22" s="180">
        <f>SUM(J22+L22+N22)</f>
        <v>602</v>
      </c>
      <c r="Q22" s="180">
        <f>+P22/G22</f>
        <v>602</v>
      </c>
      <c r="R22" s="181">
        <f>+O22/P22</f>
        <v>4.000830564784053</v>
      </c>
      <c r="S22" s="180">
        <v>3923.5</v>
      </c>
      <c r="T22" s="179">
        <f t="shared" si="0"/>
        <v>-0.386134828596916</v>
      </c>
      <c r="U22" s="196">
        <v>165011</v>
      </c>
      <c r="V22" s="180">
        <v>22966</v>
      </c>
      <c r="W22" s="229">
        <f>U22/V22</f>
        <v>7.1850126273621875</v>
      </c>
      <c r="X22" s="79"/>
    </row>
    <row r="23" spans="1:24" s="64" customFormat="1" ht="15.75" customHeight="1">
      <c r="A23" s="2">
        <v>19</v>
      </c>
      <c r="B23" s="228" t="s">
        <v>71</v>
      </c>
      <c r="C23" s="194">
        <v>40116</v>
      </c>
      <c r="D23" s="193" t="s">
        <v>72</v>
      </c>
      <c r="E23" s="193" t="s">
        <v>72</v>
      </c>
      <c r="F23" s="195">
        <v>24</v>
      </c>
      <c r="G23" s="195">
        <v>2</v>
      </c>
      <c r="H23" s="195">
        <v>4</v>
      </c>
      <c r="I23" s="196">
        <v>304</v>
      </c>
      <c r="J23" s="180">
        <v>57</v>
      </c>
      <c r="K23" s="196">
        <v>692</v>
      </c>
      <c r="L23" s="180">
        <v>133</v>
      </c>
      <c r="M23" s="196">
        <v>570</v>
      </c>
      <c r="N23" s="180">
        <v>109</v>
      </c>
      <c r="O23" s="196">
        <f>SUM(I23+K23+M23)</f>
        <v>1566</v>
      </c>
      <c r="P23" s="180">
        <f>SUM(J23+L23+N23)</f>
        <v>299</v>
      </c>
      <c r="Q23" s="180">
        <f>+P23/G23</f>
        <v>149.5</v>
      </c>
      <c r="R23" s="181">
        <f>+O23/P23</f>
        <v>5.237458193979933</v>
      </c>
      <c r="S23" s="180">
        <v>9363.5</v>
      </c>
      <c r="T23" s="179">
        <f t="shared" si="0"/>
        <v>-0.8327548459443584</v>
      </c>
      <c r="U23" s="196">
        <v>139340.5</v>
      </c>
      <c r="V23" s="180">
        <v>14092</v>
      </c>
      <c r="W23" s="229">
        <f>U23/V23</f>
        <v>9.887915129151292</v>
      </c>
      <c r="X23" s="79"/>
    </row>
    <row r="24" spans="1:24" s="64" customFormat="1" ht="18.75" thickBot="1">
      <c r="A24" s="2">
        <v>20</v>
      </c>
      <c r="B24" s="236" t="s">
        <v>31</v>
      </c>
      <c r="C24" s="156">
        <v>40081</v>
      </c>
      <c r="D24" s="250" t="s">
        <v>24</v>
      </c>
      <c r="E24" s="237" t="s">
        <v>27</v>
      </c>
      <c r="F24" s="238">
        <v>70</v>
      </c>
      <c r="G24" s="238">
        <v>1</v>
      </c>
      <c r="H24" s="238">
        <v>9</v>
      </c>
      <c r="I24" s="152">
        <v>114</v>
      </c>
      <c r="J24" s="153">
        <v>18</v>
      </c>
      <c r="K24" s="152">
        <v>299</v>
      </c>
      <c r="L24" s="153">
        <v>47</v>
      </c>
      <c r="M24" s="152">
        <v>368</v>
      </c>
      <c r="N24" s="153">
        <v>54</v>
      </c>
      <c r="O24" s="157">
        <f>+I24+K24+M24</f>
        <v>781</v>
      </c>
      <c r="P24" s="166">
        <f>+J24+L24+N24</f>
        <v>119</v>
      </c>
      <c r="Q24" s="158">
        <f>IF(O24&lt;&gt;0,P24/G24,"")</f>
        <v>119</v>
      </c>
      <c r="R24" s="159">
        <f>IF(O24&lt;&gt;0,O24/P24,"")</f>
        <v>6.563025210084033</v>
      </c>
      <c r="S24" s="152">
        <v>854</v>
      </c>
      <c r="T24" s="241">
        <f t="shared" si="0"/>
        <v>-0.08548009367681499</v>
      </c>
      <c r="U24" s="152">
        <v>1390888</v>
      </c>
      <c r="V24" s="153">
        <v>136881</v>
      </c>
      <c r="W24" s="251">
        <f>U24/V24</f>
        <v>10.161293386225992</v>
      </c>
      <c r="X24" s="79"/>
    </row>
    <row r="25" spans="1:28" s="88" customFormat="1" ht="15">
      <c r="A25" s="1"/>
      <c r="B25" s="289"/>
      <c r="C25" s="289"/>
      <c r="D25" s="290"/>
      <c r="E25" s="290"/>
      <c r="F25" s="82"/>
      <c r="G25" s="82"/>
      <c r="H25" s="83"/>
      <c r="I25" s="84"/>
      <c r="J25" s="85"/>
      <c r="K25" s="84"/>
      <c r="L25" s="85"/>
      <c r="M25" s="84"/>
      <c r="N25" s="85"/>
      <c r="O25" s="84"/>
      <c r="P25" s="85"/>
      <c r="Q25" s="85" t="e">
        <f>O25/G25</f>
        <v>#DIV/0!</v>
      </c>
      <c r="R25" s="86" t="e">
        <f>O25/P25</f>
        <v>#DIV/0!</v>
      </c>
      <c r="S25" s="84"/>
      <c r="T25" s="87"/>
      <c r="U25" s="84"/>
      <c r="V25" s="85"/>
      <c r="W25" s="86"/>
      <c r="AB25" s="88" t="s">
        <v>17</v>
      </c>
    </row>
    <row r="26" spans="1:24" s="90" customFormat="1" ht="18">
      <c r="A26" s="89"/>
      <c r="G26" s="91"/>
      <c r="H26" s="92"/>
      <c r="I26" s="93"/>
      <c r="J26" s="94"/>
      <c r="K26" s="93"/>
      <c r="L26" s="94"/>
      <c r="M26" s="93"/>
      <c r="N26" s="94"/>
      <c r="O26" s="93"/>
      <c r="P26" s="94"/>
      <c r="Q26" s="95"/>
      <c r="R26" s="96"/>
      <c r="S26" s="97"/>
      <c r="T26" s="98"/>
      <c r="U26" s="97"/>
      <c r="V26" s="99"/>
      <c r="W26" s="96"/>
      <c r="X26" s="100"/>
    </row>
    <row r="27" spans="1:24" s="107" customFormat="1" ht="18">
      <c r="A27" s="101"/>
      <c r="B27" s="80"/>
      <c r="C27" s="102"/>
      <c r="D27" s="291"/>
      <c r="E27" s="292"/>
      <c r="F27" s="292"/>
      <c r="G27" s="292"/>
      <c r="H27" s="105"/>
      <c r="I27" s="106"/>
      <c r="K27" s="106"/>
      <c r="M27" s="106"/>
      <c r="O27" s="108"/>
      <c r="R27" s="109"/>
      <c r="S27" s="293" t="s">
        <v>0</v>
      </c>
      <c r="T27" s="293"/>
      <c r="U27" s="293"/>
      <c r="V27" s="293"/>
      <c r="W27" s="293"/>
      <c r="X27" s="110"/>
    </row>
    <row r="28" spans="1:24" s="107" customFormat="1" ht="18">
      <c r="A28" s="101"/>
      <c r="B28" s="80"/>
      <c r="C28" s="102"/>
      <c r="D28" s="103"/>
      <c r="E28" s="104"/>
      <c r="F28" s="104"/>
      <c r="G28" s="111"/>
      <c r="H28" s="105"/>
      <c r="M28" s="106"/>
      <c r="O28" s="108"/>
      <c r="R28" s="109"/>
      <c r="S28" s="293"/>
      <c r="T28" s="293"/>
      <c r="U28" s="293"/>
      <c r="V28" s="293"/>
      <c r="W28" s="293"/>
      <c r="X28" s="110"/>
    </row>
    <row r="29" spans="1:24" s="107" customFormat="1" ht="18">
      <c r="A29" s="101"/>
      <c r="G29" s="105"/>
      <c r="H29" s="105"/>
      <c r="M29" s="106"/>
      <c r="O29" s="108"/>
      <c r="R29" s="109"/>
      <c r="S29" s="293"/>
      <c r="T29" s="293"/>
      <c r="U29" s="293"/>
      <c r="V29" s="293"/>
      <c r="W29" s="293"/>
      <c r="X29" s="110"/>
    </row>
    <row r="30" spans="1:24" s="107" customFormat="1" ht="30" customHeight="1">
      <c r="A30" s="101"/>
      <c r="C30" s="105"/>
      <c r="E30" s="112"/>
      <c r="F30" s="105"/>
      <c r="G30" s="105"/>
      <c r="H30" s="105"/>
      <c r="I30" s="106"/>
      <c r="K30" s="106"/>
      <c r="M30" s="106"/>
      <c r="O30" s="108"/>
      <c r="P30" s="286" t="s">
        <v>23</v>
      </c>
      <c r="Q30" s="287"/>
      <c r="R30" s="287"/>
      <c r="S30" s="287"/>
      <c r="T30" s="287"/>
      <c r="U30" s="287"/>
      <c r="V30" s="287"/>
      <c r="W30" s="287"/>
      <c r="X30" s="110"/>
    </row>
    <row r="31" spans="1:24" s="107" customFormat="1" ht="30" customHeight="1">
      <c r="A31" s="101"/>
      <c r="C31" s="105"/>
      <c r="E31" s="112"/>
      <c r="F31" s="105"/>
      <c r="G31" s="105"/>
      <c r="H31" s="105"/>
      <c r="I31" s="106"/>
      <c r="K31" s="106"/>
      <c r="M31" s="106"/>
      <c r="O31" s="108"/>
      <c r="P31" s="287"/>
      <c r="Q31" s="287"/>
      <c r="R31" s="287"/>
      <c r="S31" s="287"/>
      <c r="T31" s="287"/>
      <c r="U31" s="287"/>
      <c r="V31" s="287"/>
      <c r="W31" s="287"/>
      <c r="X31" s="110"/>
    </row>
    <row r="32" spans="1:24" s="107" customFormat="1" ht="30" customHeight="1">
      <c r="A32" s="101"/>
      <c r="C32" s="105"/>
      <c r="E32" s="112"/>
      <c r="F32" s="105"/>
      <c r="G32" s="105"/>
      <c r="H32" s="105"/>
      <c r="I32" s="106"/>
      <c r="K32" s="106"/>
      <c r="M32" s="106"/>
      <c r="O32" s="108"/>
      <c r="P32" s="287"/>
      <c r="Q32" s="287"/>
      <c r="R32" s="287"/>
      <c r="S32" s="287"/>
      <c r="T32" s="287"/>
      <c r="U32" s="287"/>
      <c r="V32" s="287"/>
      <c r="W32" s="287"/>
      <c r="X32" s="110"/>
    </row>
    <row r="33" spans="1:24" s="107" customFormat="1" ht="30" customHeight="1">
      <c r="A33" s="101"/>
      <c r="C33" s="105"/>
      <c r="E33" s="112"/>
      <c r="F33" s="105"/>
      <c r="G33" s="105"/>
      <c r="H33" s="105"/>
      <c r="I33" s="106"/>
      <c r="K33" s="106"/>
      <c r="M33" s="106"/>
      <c r="O33" s="108"/>
      <c r="P33" s="287"/>
      <c r="Q33" s="287"/>
      <c r="R33" s="287"/>
      <c r="S33" s="287"/>
      <c r="T33" s="287"/>
      <c r="U33" s="287"/>
      <c r="V33" s="287"/>
      <c r="W33" s="287"/>
      <c r="X33" s="110"/>
    </row>
    <row r="34" spans="1:24" s="107" customFormat="1" ht="30" customHeight="1">
      <c r="A34" s="101"/>
      <c r="C34" s="105"/>
      <c r="E34" s="112"/>
      <c r="F34" s="105"/>
      <c r="G34" s="105"/>
      <c r="H34" s="105"/>
      <c r="I34" s="106"/>
      <c r="K34" s="106"/>
      <c r="M34" s="106"/>
      <c r="O34" s="108"/>
      <c r="P34" s="287"/>
      <c r="Q34" s="287"/>
      <c r="R34" s="287"/>
      <c r="S34" s="287"/>
      <c r="T34" s="287"/>
      <c r="U34" s="287"/>
      <c r="V34" s="287"/>
      <c r="W34" s="287"/>
      <c r="X34" s="110"/>
    </row>
    <row r="35" spans="1:24" s="107" customFormat="1" ht="45" customHeight="1">
      <c r="A35" s="101"/>
      <c r="C35" s="105"/>
      <c r="E35" s="112"/>
      <c r="F35" s="105"/>
      <c r="G35" s="113"/>
      <c r="H35" s="113"/>
      <c r="I35" s="114"/>
      <c r="J35" s="115"/>
      <c r="K35" s="114"/>
      <c r="L35" s="115"/>
      <c r="M35" s="114"/>
      <c r="N35" s="115"/>
      <c r="O35" s="108"/>
      <c r="P35" s="287"/>
      <c r="Q35" s="287"/>
      <c r="R35" s="287"/>
      <c r="S35" s="287"/>
      <c r="T35" s="287"/>
      <c r="U35" s="287"/>
      <c r="V35" s="287"/>
      <c r="W35" s="287"/>
      <c r="X35" s="110"/>
    </row>
    <row r="36" spans="1:24" s="107" customFormat="1" ht="33" customHeight="1">
      <c r="A36" s="101"/>
      <c r="C36" s="105"/>
      <c r="E36" s="112"/>
      <c r="F36" s="105"/>
      <c r="G36" s="113"/>
      <c r="H36" s="113"/>
      <c r="I36" s="114"/>
      <c r="J36" s="115"/>
      <c r="K36" s="114"/>
      <c r="L36" s="115"/>
      <c r="M36" s="114"/>
      <c r="N36" s="115"/>
      <c r="O36" s="108"/>
      <c r="P36" s="288" t="s">
        <v>11</v>
      </c>
      <c r="Q36" s="287"/>
      <c r="R36" s="287"/>
      <c r="S36" s="287"/>
      <c r="T36" s="287"/>
      <c r="U36" s="287"/>
      <c r="V36" s="287"/>
      <c r="W36" s="287"/>
      <c r="X36" s="110"/>
    </row>
    <row r="37" spans="1:24" s="107" customFormat="1" ht="33" customHeight="1">
      <c r="A37" s="101"/>
      <c r="C37" s="105"/>
      <c r="E37" s="112"/>
      <c r="F37" s="105"/>
      <c r="G37" s="113"/>
      <c r="H37" s="113"/>
      <c r="I37" s="114"/>
      <c r="J37" s="115"/>
      <c r="K37" s="114"/>
      <c r="L37" s="115"/>
      <c r="M37" s="114"/>
      <c r="N37" s="115"/>
      <c r="O37" s="108"/>
      <c r="P37" s="287"/>
      <c r="Q37" s="287"/>
      <c r="R37" s="287"/>
      <c r="S37" s="287"/>
      <c r="T37" s="287"/>
      <c r="U37" s="287"/>
      <c r="V37" s="287"/>
      <c r="W37" s="287"/>
      <c r="X37" s="110"/>
    </row>
    <row r="38" spans="1:24" s="107" customFormat="1" ht="33" customHeight="1">
      <c r="A38" s="101"/>
      <c r="C38" s="105"/>
      <c r="E38" s="112"/>
      <c r="F38" s="105"/>
      <c r="G38" s="113"/>
      <c r="H38" s="113"/>
      <c r="I38" s="114"/>
      <c r="J38" s="115"/>
      <c r="K38" s="114"/>
      <c r="L38" s="115"/>
      <c r="M38" s="114"/>
      <c r="N38" s="115"/>
      <c r="O38" s="108"/>
      <c r="P38" s="287"/>
      <c r="Q38" s="287"/>
      <c r="R38" s="287"/>
      <c r="S38" s="287"/>
      <c r="T38" s="287"/>
      <c r="U38" s="287"/>
      <c r="V38" s="287"/>
      <c r="W38" s="287"/>
      <c r="X38" s="110"/>
    </row>
    <row r="39" spans="1:24" s="107" customFormat="1" ht="33" customHeight="1">
      <c r="A39" s="101"/>
      <c r="C39" s="105"/>
      <c r="E39" s="112"/>
      <c r="F39" s="105"/>
      <c r="G39" s="113"/>
      <c r="H39" s="113"/>
      <c r="I39" s="114"/>
      <c r="J39" s="115"/>
      <c r="K39" s="114"/>
      <c r="L39" s="115"/>
      <c r="M39" s="114"/>
      <c r="N39" s="115"/>
      <c r="O39" s="108"/>
      <c r="P39" s="287"/>
      <c r="Q39" s="287"/>
      <c r="R39" s="287"/>
      <c r="S39" s="287"/>
      <c r="T39" s="287"/>
      <c r="U39" s="287"/>
      <c r="V39" s="287"/>
      <c r="W39" s="287"/>
      <c r="X39" s="110"/>
    </row>
    <row r="40" spans="1:24" s="107" customFormat="1" ht="33" customHeight="1">
      <c r="A40" s="101"/>
      <c r="C40" s="105"/>
      <c r="E40" s="112"/>
      <c r="F40" s="105"/>
      <c r="G40" s="113"/>
      <c r="H40" s="113"/>
      <c r="I40" s="114"/>
      <c r="J40" s="115"/>
      <c r="K40" s="114"/>
      <c r="L40" s="115"/>
      <c r="M40" s="114"/>
      <c r="N40" s="115"/>
      <c r="O40" s="108"/>
      <c r="P40" s="287"/>
      <c r="Q40" s="287"/>
      <c r="R40" s="287"/>
      <c r="S40" s="287"/>
      <c r="T40" s="287"/>
      <c r="U40" s="287"/>
      <c r="V40" s="287"/>
      <c r="W40" s="287"/>
      <c r="X40" s="110"/>
    </row>
    <row r="41" spans="16:23" ht="33" customHeight="1">
      <c r="P41" s="287"/>
      <c r="Q41" s="287"/>
      <c r="R41" s="287"/>
      <c r="S41" s="287"/>
      <c r="T41" s="287"/>
      <c r="U41" s="287"/>
      <c r="V41" s="287"/>
      <c r="W41" s="287"/>
    </row>
    <row r="42" spans="16:23" ht="33" customHeight="1">
      <c r="P42" s="287"/>
      <c r="Q42" s="287"/>
      <c r="R42" s="287"/>
      <c r="S42" s="287"/>
      <c r="T42" s="287"/>
      <c r="U42" s="287"/>
      <c r="V42" s="287"/>
      <c r="W42" s="287"/>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W7" unlockedFormula="1"/>
    <ignoredError sqref="W8:W24"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2009-11-24T16:52:33Z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