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8-20 Dec (we 51)" sheetId="1" r:id="rId1"/>
    <sheet name="18-20 Dec (Top 10)" sheetId="2" r:id="rId2"/>
  </sheets>
  <definedNames>
    <definedName name="_xlnm.Print_Area" localSheetId="0">'18-20 Dec (we 51)'!$A$1:$W$58</definedName>
  </definedNames>
  <calcPr fullCalcOnLoad="1"/>
</workbook>
</file>

<file path=xl/sharedStrings.xml><?xml version="1.0" encoding="utf-8"?>
<sst xmlns="http://schemas.openxmlformats.org/spreadsheetml/2006/main" count="231" uniqueCount="95">
  <si>
    <t>*Sorted according to Weekend Total G.B.O. - Hafta sonu toplam hasılat sütununa göre sıralanmıştır.</t>
  </si>
  <si>
    <t>Company</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</si>
  <si>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</si>
  <si>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</si>
  <si>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</si>
  <si>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</si>
  <si>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</si>
  <si>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</si>
  <si>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</si>
  <si>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</si>
  <si>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</si>
  <si>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</si>
  <si>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</si>
  <si>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</si>
  <si>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</si>
  <si>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</si>
  <si>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</si>
  <si>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</si>
  <si>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</si>
  <si>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</si>
  <si>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</si>
  <si>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</si>
  <si>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</si>
  <si>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</si>
  <si>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</si>
  <si>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</si>
  <si>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WALT DISNEY</t>
  </si>
  <si>
    <t>UP</t>
  </si>
  <si>
    <t>FIDA FILM</t>
  </si>
  <si>
    <t>PERISAN FILM</t>
  </si>
  <si>
    <t>KOLPAÇİNO</t>
  </si>
  <si>
    <t xml:space="preserve">TIM'S-SUGARWORKZ </t>
  </si>
  <si>
    <t>TWILIGHT SAGA: NEW MOON</t>
  </si>
  <si>
    <t>PANA FILM</t>
  </si>
  <si>
    <t>CHRISTMAS CAROL</t>
  </si>
  <si>
    <t>BKM</t>
  </si>
  <si>
    <t>KURTLAR VADİSİ GLADIO</t>
  </si>
  <si>
    <t>TÜRKLER ÇILDIRMIŞ OLMALI</t>
  </si>
  <si>
    <t>İNCİR ÇEKİRDEĞİ</t>
  </si>
  <si>
    <t>CICEK FILM</t>
  </si>
  <si>
    <t>AVSAR FILM</t>
  </si>
  <si>
    <t>NEFES: VATAN SAĞOLSUN</t>
  </si>
  <si>
    <t>LA VERITABLE HISTOIRE DU CHAT BOTTE</t>
  </si>
  <si>
    <t>MEDYAVIZYON</t>
  </si>
  <si>
    <t>FIDA FILM-CREAVIDI</t>
  </si>
  <si>
    <t>R FILM</t>
  </si>
  <si>
    <t xml:space="preserve">NEŞELİ HAYAT </t>
  </si>
  <si>
    <t>CINEFILM</t>
  </si>
  <si>
    <t>ADINI SEN KOY</t>
  </si>
  <si>
    <t>ELITA FILM</t>
  </si>
  <si>
    <t>ABİMM</t>
  </si>
  <si>
    <t>DON'T LOOK BACK</t>
  </si>
  <si>
    <t>DUST OF TIME, THE</t>
  </si>
  <si>
    <t>FILMARTI</t>
  </si>
  <si>
    <t>PINEMA</t>
  </si>
  <si>
    <t>JENNIFER'S BODY</t>
  </si>
  <si>
    <t>FOX</t>
  </si>
  <si>
    <t>MEZUNİYET</t>
  </si>
  <si>
    <t>D PRODUCTIONS</t>
  </si>
  <si>
    <t>GAMER</t>
  </si>
  <si>
    <t>KONAK</t>
  </si>
  <si>
    <t>OYKU YAPIM</t>
  </si>
  <si>
    <t>GECENİN KANATLARI</t>
  </si>
  <si>
    <t>BOYUT FILM</t>
  </si>
  <si>
    <t>SAW VI</t>
  </si>
  <si>
    <t>NO OFSAYT</t>
  </si>
  <si>
    <t>ALI TARAN</t>
  </si>
  <si>
    <t>THE MAN WHO LOVES</t>
  </si>
  <si>
    <t>DUKA FILM</t>
  </si>
  <si>
    <t>CAPITALISM: A LOVE STORY</t>
  </si>
  <si>
    <t>IYI SEYIRLER</t>
  </si>
  <si>
    <t>SPRI</t>
  </si>
  <si>
    <t>SUPURRR !</t>
  </si>
  <si>
    <t>TILSIM DESIGN</t>
  </si>
  <si>
    <t>CLOUDY WITH A CHANCE OF MEATBALLS (3D)</t>
  </si>
  <si>
    <t>AVATAR</t>
  </si>
  <si>
    <t>ACI ASK</t>
  </si>
  <si>
    <t>TIM'S</t>
  </si>
  <si>
    <t>ASK GELIYORUM DEMEZ</t>
  </si>
  <si>
    <t>IKI DIL BIR BAVUL</t>
  </si>
  <si>
    <t>MARS PRODUCTIONS</t>
  </si>
  <si>
    <t>VAVİEN</t>
  </si>
  <si>
    <t>IMAJ</t>
  </si>
  <si>
    <t>OZEN</t>
  </si>
  <si>
    <t>POSTA</t>
  </si>
  <si>
    <t>ISTANBUL PRODUCTIONS</t>
  </si>
  <si>
    <t>SONSUZ</t>
  </si>
  <si>
    <t>FERGUN YAPIM</t>
  </si>
  <si>
    <t>TOURNAMENT, THE</t>
  </si>
  <si>
    <t>HORIZON INTERNATIONAL</t>
  </si>
  <si>
    <t>ELIZI FILM</t>
  </si>
  <si>
    <t>BAŞKA DİLDE AŞK</t>
  </si>
  <si>
    <t>PPR PRODUKSIYON</t>
  </si>
  <si>
    <t>KAMPÜSTE ÇIPLAK AYAKLAR</t>
  </si>
  <si>
    <t>KIPROKO FILM</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</si>
</sst>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8">
    <font>
      <sz val="10"/>
      <name val="Arial"/>
      <family val="0"/>
    </font>
    <font>
      <sz val="8"/>
      <name val="Arial"/>
      <family val="2"/>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14"/>
      <color indexed="9"/>
      <name val="Impact"/>
      <family val="2"/>
    </font>
    <font>
      <sz val="20"/>
      <color indexed="40"/>
      <name val="GoudyLight"/>
      <family val="0"/>
    </font>
    <font>
      <sz val="10"/>
      <color indexed="40"/>
      <name val="Arial"/>
      <family val="0"/>
    </font>
    <font>
      <sz val="16"/>
      <color indexed="40"/>
      <name val="GoudyLight"/>
      <family val="0"/>
    </font>
    <font>
      <b/>
      <sz val="11"/>
      <color indexed="9"/>
      <name val="Century Gothic"/>
      <family val="2"/>
    </font>
    <font>
      <sz val="9"/>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Impact"/>
      <family val="0"/>
    </font>
    <font>
      <sz val="35"/>
      <color indexed="8"/>
      <name val="Arial"/>
      <family val="0"/>
    </font>
    <font>
      <sz val="24"/>
      <color indexed="8"/>
      <name val="Impact"/>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style="hair"/>
      <bottom style="medium"/>
    </border>
    <border>
      <left>
        <color indexed="63"/>
      </left>
      <right style="hair"/>
      <top style="hair"/>
      <bottom style="hair"/>
    </border>
    <border>
      <left style="hair"/>
      <right style="hair"/>
      <top style="hair"/>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171" fontId="0" fillId="0" borderId="0" applyFont="0" applyFill="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44">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3" fontId="23" fillId="33" borderId="12" xfId="0" applyNumberFormat="1"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193" fontId="23" fillId="33" borderId="12" xfId="0" applyNumberFormat="1" applyFont="1" applyFill="1" applyBorder="1" applyAlignment="1" applyProtection="1">
      <alignment horizontal="center" vertical="center"/>
      <protection/>
    </xf>
    <xf numFmtId="192" fontId="23" fillId="33" borderId="12" xfId="60"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right" vertical="center"/>
      <protection/>
    </xf>
    <xf numFmtId="171" fontId="5" fillId="0" borderId="10" xfId="43" applyFont="1" applyFill="1" applyBorder="1" applyAlignment="1" applyProtection="1">
      <alignment horizontal="left" vertical="center"/>
      <protection/>
    </xf>
    <xf numFmtId="190"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191" fontId="19" fillId="0" borderId="10" xfId="0" applyNumberFormat="1" applyFont="1" applyFill="1" applyBorder="1" applyAlignment="1" applyProtection="1">
      <alignment horizontal="right" vertical="center"/>
      <protection/>
    </xf>
    <xf numFmtId="191" fontId="5" fillId="0" borderId="10" xfId="0" applyNumberFormat="1" applyFont="1" applyFill="1" applyBorder="1" applyAlignment="1" applyProtection="1">
      <alignment horizontal="right" vertical="center"/>
      <protection/>
    </xf>
    <xf numFmtId="191" fontId="18" fillId="0" borderId="10"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right" vertical="center"/>
      <protection/>
    </xf>
    <xf numFmtId="0" fontId="15" fillId="0" borderId="10" xfId="0" applyFont="1" applyFill="1" applyBorder="1" applyAlignment="1" applyProtection="1">
      <alignment horizontal="left" vertical="center"/>
      <protection/>
    </xf>
    <xf numFmtId="190" fontId="15" fillId="0"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1" fontId="13" fillId="0" borderId="10" xfId="0" applyNumberFormat="1" applyFont="1" applyFill="1" applyBorder="1" applyAlignment="1" applyProtection="1">
      <alignment horizontal="right" vertical="center"/>
      <protection/>
    </xf>
    <xf numFmtId="192" fontId="13" fillId="0" borderId="10" xfId="60" applyNumberFormat="1"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20" fillId="0" borderId="10" xfId="0"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9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93" fontId="8"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0" fillId="0" borderId="13" xfId="0" applyFont="1" applyFill="1" applyBorder="1" applyAlignment="1" applyProtection="1">
      <alignment horizontal="right" vertical="center"/>
      <protection/>
    </xf>
    <xf numFmtId="193" fontId="17" fillId="0" borderId="14"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192" fontId="5" fillId="0" borderId="10" xfId="0" applyNumberFormat="1" applyFont="1" applyFill="1" applyBorder="1" applyAlignment="1" applyProtection="1">
      <alignment vertical="center"/>
      <protection locked="0"/>
    </xf>
    <xf numFmtId="192" fontId="17" fillId="0" borderId="14" xfId="0" applyNumberFormat="1" applyFont="1" applyFill="1" applyBorder="1" applyAlignment="1" applyProtection="1">
      <alignment horizontal="center" vertical="center" wrapText="1"/>
      <protection/>
    </xf>
    <xf numFmtId="192" fontId="8" fillId="0" borderId="10" xfId="0" applyNumberFormat="1" applyFont="1" applyFill="1" applyBorder="1" applyAlignment="1" applyProtection="1">
      <alignment vertical="center"/>
      <protection locked="0"/>
    </xf>
    <xf numFmtId="0" fontId="20" fillId="0" borderId="16"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191" fontId="17" fillId="0" borderId="19" xfId="0" applyNumberFormat="1" applyFont="1" applyBorder="1" applyAlignment="1" applyProtection="1">
      <alignment horizontal="center" wrapText="1"/>
      <protection/>
    </xf>
    <xf numFmtId="188" fontId="17" fillId="0" borderId="19" xfId="0" applyNumberFormat="1" applyFont="1" applyBorder="1" applyAlignment="1" applyProtection="1">
      <alignment horizontal="center" wrapText="1"/>
      <protection/>
    </xf>
    <xf numFmtId="191" fontId="17" fillId="0" borderId="19" xfId="0" applyNumberFormat="1" applyFont="1" applyFill="1" applyBorder="1" applyAlignment="1" applyProtection="1">
      <alignment horizontal="center" wrapText="1"/>
      <protection/>
    </xf>
    <xf numFmtId="188" fontId="17" fillId="0" borderId="19" xfId="0" applyNumberFormat="1" applyFont="1" applyFill="1" applyBorder="1" applyAlignment="1" applyProtection="1">
      <alignment horizontal="center" wrapText="1"/>
      <protection/>
    </xf>
    <xf numFmtId="193" fontId="17" fillId="0" borderId="19" xfId="0" applyNumberFormat="1" applyFont="1" applyFill="1" applyBorder="1" applyAlignment="1" applyProtection="1">
      <alignment horizontal="center" wrapText="1"/>
      <protection/>
    </xf>
    <xf numFmtId="0" fontId="17" fillId="0" borderId="19" xfId="0" applyFont="1" applyBorder="1" applyAlignment="1" applyProtection="1">
      <alignment horizontal="center" wrapText="1"/>
      <protection/>
    </xf>
    <xf numFmtId="193" fontId="17" fillId="0" borderId="20"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85" fontId="22" fillId="33" borderId="12" xfId="0" applyNumberFormat="1" applyFont="1" applyFill="1" applyBorder="1" applyAlignment="1" applyProtection="1">
      <alignment horizontal="center" vertical="center"/>
      <protection/>
    </xf>
    <xf numFmtId="188" fontId="22" fillId="33" borderId="12" xfId="0" applyNumberFormat="1"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0"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185" fontId="11" fillId="0"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23" fillId="33" borderId="12" xfId="0" applyNumberFormat="1" applyFont="1" applyFill="1" applyBorder="1" applyAlignment="1" applyProtection="1">
      <alignment horizontal="right" vertical="center"/>
      <protection/>
    </xf>
    <xf numFmtId="191" fontId="22" fillId="33" borderId="12" xfId="0" applyNumberFormat="1" applyFont="1" applyFill="1" applyBorder="1" applyAlignment="1" applyProtection="1">
      <alignment horizontal="right" vertical="center"/>
      <protection/>
    </xf>
    <xf numFmtId="191" fontId="11" fillId="0" borderId="10" xfId="0" applyNumberFormat="1" applyFont="1" applyFill="1" applyBorder="1" applyAlignment="1" applyProtection="1">
      <alignment horizontal="right" vertical="center"/>
      <protection locked="0"/>
    </xf>
    <xf numFmtId="191" fontId="5" fillId="0" borderId="10" xfId="0" applyNumberFormat="1" applyFont="1" applyFill="1" applyBorder="1" applyAlignment="1" applyProtection="1">
      <alignment horizontal="right" vertical="center"/>
      <protection locked="0"/>
    </xf>
    <xf numFmtId="196" fontId="10" fillId="0" borderId="10" xfId="0" applyNumberFormat="1" applyFont="1" applyFill="1" applyBorder="1" applyAlignment="1" applyProtection="1">
      <alignment horizontal="right" vertical="center"/>
      <protection/>
    </xf>
    <xf numFmtId="196" fontId="23" fillId="33" borderId="12" xfId="0" applyNumberFormat="1" applyFont="1" applyFill="1" applyBorder="1" applyAlignment="1" applyProtection="1">
      <alignment horizontal="right" vertical="center"/>
      <protection/>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xf>
    <xf numFmtId="196" fontId="18" fillId="0" borderId="10"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22" fillId="33" borderId="12"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locked="0"/>
    </xf>
    <xf numFmtId="191" fontId="17" fillId="0" borderId="14" xfId="0" applyNumberFormat="1" applyFont="1" applyFill="1" applyBorder="1" applyAlignment="1" applyProtection="1">
      <alignment horizontal="center" vertical="center" wrapText="1"/>
      <protection/>
    </xf>
    <xf numFmtId="196" fontId="17" fillId="0" borderId="14" xfId="0" applyNumberFormat="1" applyFont="1" applyFill="1" applyBorder="1" applyAlignment="1" applyProtection="1">
      <alignment horizontal="center" vertical="center" wrapText="1"/>
      <protection/>
    </xf>
    <xf numFmtId="0" fontId="20" fillId="0" borderId="21" xfId="0"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locked="0"/>
    </xf>
    <xf numFmtId="3" fontId="24" fillId="0" borderId="10" xfId="43" applyNumberFormat="1" applyFont="1" applyFill="1" applyBorder="1" applyAlignment="1" applyProtection="1">
      <alignment horizontal="right" vertical="center"/>
      <protection locked="0"/>
    </xf>
    <xf numFmtId="3" fontId="24" fillId="0" borderId="10" xfId="60" applyNumberFormat="1" applyFont="1" applyFill="1" applyBorder="1" applyAlignment="1" applyProtection="1">
      <alignment horizontal="right" vertical="center"/>
      <protection/>
    </xf>
    <xf numFmtId="2" fontId="24" fillId="0" borderId="10" xfId="60" applyNumberFormat="1"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xf>
    <xf numFmtId="0" fontId="25"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29" fillId="0" borderId="22" xfId="0" applyFont="1" applyFill="1" applyBorder="1" applyAlignment="1" applyProtection="1">
      <alignment horizontal="center" vertical="center"/>
      <protection/>
    </xf>
    <xf numFmtId="0" fontId="30" fillId="0" borderId="10" xfId="0" applyFont="1" applyFill="1" applyBorder="1" applyAlignment="1" applyProtection="1">
      <alignment vertical="center"/>
      <protection locked="0"/>
    </xf>
    <xf numFmtId="4" fontId="24" fillId="0" borderId="23" xfId="43" applyNumberFormat="1" applyFont="1" applyFill="1" applyBorder="1" applyAlignment="1" applyProtection="1">
      <alignment horizontal="right" vertical="center"/>
      <protection locked="0"/>
    </xf>
    <xf numFmtId="3" fontId="24" fillId="0" borderId="23" xfId="43" applyNumberFormat="1" applyFont="1" applyFill="1" applyBorder="1" applyAlignment="1" applyProtection="1">
      <alignment horizontal="right" vertical="center"/>
      <protection locked="0"/>
    </xf>
    <xf numFmtId="190" fontId="24" fillId="0" borderId="10" xfId="0" applyNumberFormat="1" applyFont="1" applyFill="1" applyBorder="1" applyAlignment="1" applyProtection="1">
      <alignment horizontal="center" vertical="center"/>
      <protection locked="0"/>
    </xf>
    <xf numFmtId="190" fontId="24" fillId="0" borderId="23" xfId="0" applyNumberFormat="1" applyFont="1" applyFill="1" applyBorder="1" applyAlignment="1" applyProtection="1">
      <alignment horizontal="center" vertical="center"/>
      <protection locked="0"/>
    </xf>
    <xf numFmtId="4" fontId="24" fillId="0" borderId="23" xfId="43" applyNumberFormat="1" applyFont="1" applyFill="1" applyBorder="1" applyAlignment="1" applyProtection="1">
      <alignment horizontal="right" vertical="center"/>
      <protection/>
    </xf>
    <xf numFmtId="3" fontId="24" fillId="0" borderId="23" xfId="60" applyNumberFormat="1" applyFont="1" applyFill="1" applyBorder="1" applyAlignment="1" applyProtection="1">
      <alignment horizontal="right" vertical="center"/>
      <protection/>
    </xf>
    <xf numFmtId="2" fontId="24" fillId="0" borderId="23" xfId="60" applyNumberFormat="1" applyFont="1" applyFill="1" applyBorder="1" applyAlignment="1" applyProtection="1">
      <alignment horizontal="right" vertical="center"/>
      <protection/>
    </xf>
    <xf numFmtId="0" fontId="24" fillId="0" borderId="10" xfId="0" applyFont="1" applyFill="1" applyBorder="1" applyAlignment="1" applyProtection="1">
      <alignment horizontal="center" vertical="center"/>
      <protection locked="0"/>
    </xf>
    <xf numFmtId="190" fontId="24" fillId="34" borderId="10" xfId="0" applyNumberFormat="1" applyFont="1" applyFill="1" applyBorder="1" applyAlignment="1" applyProtection="1">
      <alignment horizontal="center" vertical="center"/>
      <protection locked="0"/>
    </xf>
    <xf numFmtId="0" fontId="24" fillId="34" borderId="10" xfId="0" applyFont="1" applyFill="1" applyBorder="1" applyAlignment="1" applyProtection="1">
      <alignment horizontal="center" vertical="center"/>
      <protection locked="0"/>
    </xf>
    <xf numFmtId="4" fontId="24" fillId="34" borderId="10" xfId="43" applyNumberFormat="1" applyFont="1" applyFill="1" applyBorder="1" applyAlignment="1" applyProtection="1">
      <alignment horizontal="right" vertical="center"/>
      <protection locked="0"/>
    </xf>
    <xf numFmtId="3" fontId="24" fillId="34" borderId="10" xfId="43" applyNumberFormat="1" applyFont="1" applyFill="1" applyBorder="1" applyAlignment="1" applyProtection="1">
      <alignment horizontal="right" vertical="center"/>
      <protection locked="0"/>
    </xf>
    <xf numFmtId="4" fontId="24" fillId="34" borderId="10" xfId="43" applyNumberFormat="1" applyFont="1" applyFill="1" applyBorder="1" applyAlignment="1" applyProtection="1">
      <alignment horizontal="right" vertical="center"/>
      <protection/>
    </xf>
    <xf numFmtId="3" fontId="24" fillId="34" borderId="10" xfId="60" applyNumberFormat="1" applyFont="1" applyFill="1" applyBorder="1" applyAlignment="1" applyProtection="1">
      <alignment horizontal="right" vertical="center"/>
      <protection/>
    </xf>
    <xf numFmtId="2" fontId="24" fillId="34" borderId="10" xfId="60" applyNumberFormat="1" applyFont="1" applyFill="1" applyBorder="1" applyAlignment="1" applyProtection="1">
      <alignment horizontal="right" vertical="center"/>
      <protection/>
    </xf>
    <xf numFmtId="0" fontId="24" fillId="0" borderId="24" xfId="0" applyFont="1" applyFill="1" applyBorder="1" applyAlignment="1" applyProtection="1">
      <alignment horizontal="left" vertical="center"/>
      <protection locked="0"/>
    </xf>
    <xf numFmtId="2" fontId="24" fillId="0" borderId="25" xfId="43" applyNumberFormat="1" applyFont="1" applyFill="1" applyBorder="1" applyAlignment="1" applyProtection="1">
      <alignment horizontal="right" vertical="center"/>
      <protection locked="0"/>
    </xf>
    <xf numFmtId="0" fontId="24" fillId="34" borderId="24" xfId="0" applyFont="1" applyFill="1" applyBorder="1" applyAlignment="1" applyProtection="1">
      <alignment horizontal="left" vertical="center"/>
      <protection locked="0"/>
    </xf>
    <xf numFmtId="0" fontId="24" fillId="0" borderId="26" xfId="0" applyFont="1" applyFill="1" applyBorder="1" applyAlignment="1" applyProtection="1">
      <alignment horizontal="left" vertical="center"/>
      <protection locked="0"/>
    </xf>
    <xf numFmtId="0" fontId="24" fillId="0" borderId="23" xfId="0" applyFont="1" applyFill="1" applyBorder="1" applyAlignment="1" applyProtection="1">
      <alignment horizontal="center" vertical="center"/>
      <protection locked="0"/>
    </xf>
    <xf numFmtId="0" fontId="23" fillId="0" borderId="22" xfId="0" applyFont="1" applyFill="1" applyBorder="1" applyAlignment="1" applyProtection="1">
      <alignment horizontal="left" vertical="center"/>
      <protection locked="0"/>
    </xf>
    <xf numFmtId="190" fontId="24" fillId="0" borderId="10" xfId="0" applyNumberFormat="1" applyFont="1" applyFill="1" applyBorder="1" applyAlignment="1" applyProtection="1">
      <alignment vertical="center"/>
      <protection locked="0"/>
    </xf>
    <xf numFmtId="192" fontId="24" fillId="0" borderId="10" xfId="60" applyNumberFormat="1" applyFont="1" applyFill="1" applyBorder="1" applyAlignment="1" applyProtection="1">
      <alignment horizontal="right" vertical="center"/>
      <protection/>
    </xf>
    <xf numFmtId="192" fontId="24" fillId="34" borderId="10" xfId="60" applyNumberFormat="1" applyFont="1" applyFill="1" applyBorder="1" applyAlignment="1" applyProtection="1">
      <alignment horizontal="right" vertical="center"/>
      <protection/>
    </xf>
    <xf numFmtId="192" fontId="24" fillId="0" borderId="23" xfId="60" applyNumberFormat="1" applyFont="1" applyFill="1" applyBorder="1" applyAlignment="1" applyProtection="1">
      <alignment horizontal="right" vertical="center"/>
      <protection/>
    </xf>
    <xf numFmtId="3" fontId="24" fillId="0" borderId="10" xfId="43" applyNumberFormat="1" applyFont="1" applyFill="1" applyBorder="1" applyAlignment="1" applyProtection="1">
      <alignment horizontal="right" vertical="center"/>
      <protection/>
    </xf>
    <xf numFmtId="190" fontId="24" fillId="0" borderId="23" xfId="0" applyNumberFormat="1" applyFont="1" applyFill="1" applyBorder="1" applyAlignment="1" applyProtection="1">
      <alignment vertical="center"/>
      <protection locked="0"/>
    </xf>
    <xf numFmtId="3" fontId="24" fillId="0" borderId="23" xfId="43" applyNumberFormat="1" applyFont="1" applyFill="1" applyBorder="1" applyAlignment="1" applyProtection="1">
      <alignment horizontal="right" vertical="center"/>
      <protection/>
    </xf>
    <xf numFmtId="2" fontId="24" fillId="0" borderId="27" xfId="43" applyNumberFormat="1" applyFont="1" applyFill="1" applyBorder="1" applyAlignment="1" applyProtection="1">
      <alignment horizontal="right" vertical="center"/>
      <protection locked="0"/>
    </xf>
    <xf numFmtId="0" fontId="24" fillId="34" borderId="28" xfId="0" applyFont="1" applyFill="1" applyBorder="1" applyAlignment="1" applyProtection="1">
      <alignment horizontal="left" vertical="center"/>
      <protection locked="0"/>
    </xf>
    <xf numFmtId="190" fontId="24" fillId="34" borderId="29" xfId="0" applyNumberFormat="1" applyFont="1" applyFill="1" applyBorder="1" applyAlignment="1" applyProtection="1">
      <alignment horizontal="center" vertical="center"/>
      <protection locked="0"/>
    </xf>
    <xf numFmtId="190" fontId="24" fillId="34" borderId="29" xfId="0" applyNumberFormat="1" applyFont="1" applyFill="1" applyBorder="1" applyAlignment="1" applyProtection="1">
      <alignment vertical="center"/>
      <protection locked="0"/>
    </xf>
    <xf numFmtId="0" fontId="24" fillId="34" borderId="29" xfId="0" applyFont="1" applyFill="1" applyBorder="1" applyAlignment="1" applyProtection="1">
      <alignment horizontal="center" vertical="center"/>
      <protection locked="0"/>
    </xf>
    <xf numFmtId="4" fontId="24" fillId="34" borderId="29" xfId="43" applyNumberFormat="1" applyFont="1" applyFill="1" applyBorder="1" applyAlignment="1" applyProtection="1">
      <alignment horizontal="right" vertical="center"/>
      <protection locked="0"/>
    </xf>
    <xf numFmtId="3" fontId="24" fillId="34" borderId="29" xfId="43" applyNumberFormat="1" applyFont="1" applyFill="1" applyBorder="1" applyAlignment="1" applyProtection="1">
      <alignment horizontal="right" vertical="center"/>
      <protection locked="0"/>
    </xf>
    <xf numFmtId="4" fontId="24" fillId="34" borderId="29" xfId="43" applyNumberFormat="1" applyFont="1" applyFill="1" applyBorder="1" applyAlignment="1" applyProtection="1">
      <alignment horizontal="right" vertical="center"/>
      <protection/>
    </xf>
    <xf numFmtId="3" fontId="24" fillId="34" borderId="29" xfId="43" applyNumberFormat="1" applyFont="1" applyFill="1" applyBorder="1" applyAlignment="1" applyProtection="1">
      <alignment horizontal="right" vertical="center"/>
      <protection/>
    </xf>
    <xf numFmtId="3" fontId="24" fillId="34" borderId="29" xfId="60" applyNumberFormat="1" applyFont="1" applyFill="1" applyBorder="1" applyAlignment="1" applyProtection="1">
      <alignment horizontal="right" vertical="center"/>
      <protection/>
    </xf>
    <xf numFmtId="2" fontId="24" fillId="34" borderId="29" xfId="60" applyNumberFormat="1" applyFont="1" applyFill="1" applyBorder="1" applyAlignment="1" applyProtection="1">
      <alignment horizontal="right" vertical="center"/>
      <protection/>
    </xf>
    <xf numFmtId="192" fontId="24" fillId="34" borderId="29" xfId="60" applyNumberFormat="1" applyFont="1" applyFill="1" applyBorder="1" applyAlignment="1" applyProtection="1">
      <alignment horizontal="right" vertical="center"/>
      <protection/>
    </xf>
    <xf numFmtId="2" fontId="24" fillId="34" borderId="30" xfId="43" applyNumberFormat="1" applyFont="1" applyFill="1" applyBorder="1" applyAlignment="1" applyProtection="1">
      <alignment horizontal="right" vertical="center"/>
      <protection locked="0"/>
    </xf>
    <xf numFmtId="0" fontId="24" fillId="34" borderId="31" xfId="0" applyFont="1" applyFill="1" applyBorder="1" applyAlignment="1" applyProtection="1">
      <alignment horizontal="left" vertical="center"/>
      <protection locked="0"/>
    </xf>
    <xf numFmtId="190" fontId="24" fillId="34" borderId="12" xfId="0" applyNumberFormat="1" applyFont="1" applyFill="1" applyBorder="1" applyAlignment="1" applyProtection="1">
      <alignment horizontal="center" vertical="center"/>
      <protection locked="0"/>
    </xf>
    <xf numFmtId="190" fontId="24" fillId="34" borderId="12" xfId="0" applyNumberFormat="1" applyFont="1" applyFill="1" applyBorder="1" applyAlignment="1" applyProtection="1">
      <alignment vertical="center"/>
      <protection locked="0"/>
    </xf>
    <xf numFmtId="0" fontId="24" fillId="34" borderId="12" xfId="0" applyFont="1" applyFill="1" applyBorder="1" applyAlignment="1" applyProtection="1">
      <alignment horizontal="center" vertical="center"/>
      <protection locked="0"/>
    </xf>
    <xf numFmtId="4" fontId="24" fillId="34" borderId="12" xfId="43" applyNumberFormat="1" applyFont="1" applyFill="1" applyBorder="1" applyAlignment="1" applyProtection="1">
      <alignment horizontal="right" vertical="center"/>
      <protection locked="0"/>
    </xf>
    <xf numFmtId="3" fontId="24" fillId="34" borderId="12" xfId="43" applyNumberFormat="1" applyFont="1" applyFill="1" applyBorder="1" applyAlignment="1" applyProtection="1">
      <alignment horizontal="right" vertical="center"/>
      <protection locked="0"/>
    </xf>
    <xf numFmtId="4" fontId="24" fillId="34" borderId="12" xfId="43" applyNumberFormat="1" applyFont="1" applyFill="1" applyBorder="1" applyAlignment="1" applyProtection="1">
      <alignment horizontal="right" vertical="center"/>
      <protection/>
    </xf>
    <xf numFmtId="3" fontId="24" fillId="34" borderId="12" xfId="43" applyNumberFormat="1" applyFont="1" applyFill="1" applyBorder="1" applyAlignment="1" applyProtection="1">
      <alignment horizontal="right" vertical="center"/>
      <protection/>
    </xf>
    <xf numFmtId="3" fontId="24" fillId="34" borderId="12" xfId="60" applyNumberFormat="1" applyFont="1" applyFill="1" applyBorder="1" applyAlignment="1" applyProtection="1">
      <alignment horizontal="right" vertical="center"/>
      <protection/>
    </xf>
    <xf numFmtId="2" fontId="24" fillId="34" borderId="12" xfId="60" applyNumberFormat="1" applyFont="1" applyFill="1" applyBorder="1" applyAlignment="1" applyProtection="1">
      <alignment horizontal="right" vertical="center"/>
      <protection/>
    </xf>
    <xf numFmtId="192" fontId="24" fillId="34" borderId="12" xfId="60" applyNumberFormat="1" applyFont="1" applyFill="1" applyBorder="1" applyAlignment="1" applyProtection="1">
      <alignment horizontal="right" vertical="center"/>
      <protection/>
    </xf>
    <xf numFmtId="2" fontId="24" fillId="34" borderId="32" xfId="43" applyNumberFormat="1" applyFont="1" applyFill="1" applyBorder="1" applyAlignment="1" applyProtection="1">
      <alignment horizontal="right" vertical="center"/>
      <protection locked="0"/>
    </xf>
    <xf numFmtId="190" fontId="24" fillId="34" borderId="10" xfId="0" applyNumberFormat="1" applyFont="1" applyFill="1" applyBorder="1" applyAlignment="1" applyProtection="1">
      <alignment vertical="center"/>
      <protection locked="0"/>
    </xf>
    <xf numFmtId="3" fontId="24" fillId="34" borderId="10" xfId="43" applyNumberFormat="1" applyFont="1" applyFill="1" applyBorder="1" applyAlignment="1" applyProtection="1">
      <alignment horizontal="right" vertical="center"/>
      <protection/>
    </xf>
    <xf numFmtId="2" fontId="24" fillId="34" borderId="25" xfId="43" applyNumberFormat="1" applyFont="1" applyFill="1" applyBorder="1" applyAlignment="1" applyProtection="1">
      <alignment horizontal="right" vertical="center"/>
      <protection locked="0"/>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33" xfId="0" applyFont="1" applyFill="1" applyBorder="1" applyAlignment="1">
      <alignment horizontal="center" vertical="center"/>
    </xf>
    <xf numFmtId="0" fontId="23" fillId="33" borderId="34" xfId="0" applyFont="1" applyFill="1" applyBorder="1" applyAlignment="1">
      <alignment horizontal="center" vertical="center"/>
    </xf>
    <xf numFmtId="0" fontId="23" fillId="33" borderId="35" xfId="0" applyFont="1" applyFill="1" applyBorder="1" applyAlignment="1">
      <alignment horizontal="center" vertical="center"/>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9" fillId="0" borderId="10" xfId="0" applyNumberFormat="1" applyFont="1" applyFill="1" applyBorder="1" applyAlignment="1" applyProtection="1">
      <alignment horizontal="right" vertical="center" wrapText="1"/>
      <protection locked="0"/>
    </xf>
    <xf numFmtId="0" fontId="26" fillId="33" borderId="10" xfId="0" applyFont="1" applyFill="1" applyBorder="1" applyAlignment="1" applyProtection="1">
      <alignment horizontal="center" vertical="center"/>
      <protection/>
    </xf>
    <xf numFmtId="0" fontId="27" fillId="33" borderId="14" xfId="0" applyFont="1" applyFill="1" applyBorder="1" applyAlignment="1">
      <alignment/>
    </xf>
    <xf numFmtId="185" fontId="17" fillId="0" borderId="29" xfId="0" applyNumberFormat="1" applyFont="1" applyFill="1" applyBorder="1" applyAlignment="1" applyProtection="1">
      <alignment horizontal="center" vertical="center" wrapText="1"/>
      <protection/>
    </xf>
    <xf numFmtId="0" fontId="17" fillId="0" borderId="29"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193" fontId="17" fillId="0" borderId="29" xfId="0" applyNumberFormat="1" applyFont="1" applyFill="1" applyBorder="1" applyAlignment="1" applyProtection="1">
      <alignment horizontal="center" vertical="center" wrapText="1"/>
      <protection/>
    </xf>
    <xf numFmtId="193" fontId="17" fillId="0" borderId="30" xfId="0" applyNumberFormat="1" applyFont="1" applyFill="1" applyBorder="1" applyAlignment="1" applyProtection="1">
      <alignment horizontal="center" vertical="center" wrapText="1"/>
      <protection/>
    </xf>
    <xf numFmtId="171" fontId="17" fillId="0" borderId="28" xfId="43" applyFont="1" applyFill="1" applyBorder="1" applyAlignment="1" applyProtection="1">
      <alignment horizontal="center" vertical="center"/>
      <protection/>
    </xf>
    <xf numFmtId="171" fontId="17" fillId="0" borderId="36" xfId="43" applyFont="1" applyFill="1" applyBorder="1" applyAlignment="1" applyProtection="1">
      <alignment horizontal="center" vertical="center"/>
      <protection/>
    </xf>
    <xf numFmtId="190" fontId="17" fillId="0" borderId="29" xfId="0" applyNumberFormat="1" applyFont="1" applyFill="1" applyBorder="1" applyAlignment="1" applyProtection="1">
      <alignment horizontal="center" vertical="center" wrapText="1"/>
      <protection/>
    </xf>
    <xf numFmtId="190" fontId="17" fillId="0" borderId="14" xfId="0" applyNumberFormat="1"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protection/>
    </xf>
    <xf numFmtId="0" fontId="28" fillId="33" borderId="0" xfId="0" applyFont="1" applyFill="1" applyBorder="1" applyAlignment="1" applyProtection="1">
      <alignment horizontal="center" vertical="center"/>
      <protection/>
    </xf>
    <xf numFmtId="0" fontId="27" fillId="0" borderId="0" xfId="0" applyFont="1" applyAlignment="1">
      <alignment/>
    </xf>
    <xf numFmtId="171" fontId="17" fillId="0" borderId="37" xfId="43" applyFont="1" applyFill="1" applyBorder="1" applyAlignment="1" applyProtection="1">
      <alignment horizontal="center" vertical="center"/>
      <protection/>
    </xf>
    <xf numFmtId="171" fontId="17" fillId="0" borderId="38" xfId="43" applyFont="1" applyFill="1" applyBorder="1" applyAlignment="1" applyProtection="1">
      <alignment horizontal="center" vertical="center"/>
      <protection/>
    </xf>
    <xf numFmtId="190" fontId="17" fillId="0" borderId="39" xfId="0" applyNumberFormat="1" applyFont="1" applyFill="1" applyBorder="1" applyAlignment="1" applyProtection="1">
      <alignment horizontal="center" vertical="center" wrapText="1"/>
      <protection/>
    </xf>
    <xf numFmtId="190" fontId="17" fillId="0" borderId="19" xfId="0" applyNumberFormat="1" applyFont="1" applyFill="1" applyBorder="1" applyAlignment="1" applyProtection="1">
      <alignment horizontal="center" vertical="center" wrapText="1"/>
      <protection/>
    </xf>
    <xf numFmtId="0" fontId="17" fillId="0" borderId="39"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wrapText="1"/>
      <protection/>
    </xf>
    <xf numFmtId="185" fontId="17" fillId="0" borderId="39"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93" fontId="17" fillId="0" borderId="4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right" vertical="center" wrapText="1"/>
      <protection locked="0"/>
    </xf>
    <xf numFmtId="0" fontId="16" fillId="0" borderId="0" xfId="0" applyFont="1" applyAlignment="1">
      <alignment horizontal="right" vertical="center" wrapText="1"/>
    </xf>
    <xf numFmtId="0" fontId="0" fillId="0" borderId="0" xfId="0" applyAlignment="1">
      <alignment horizontal="right" vertical="center" wrapText="1"/>
    </xf>
    <xf numFmtId="0" fontId="22" fillId="33" borderId="33"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3" xfId="0" applyFont="1" applyFill="1" applyBorder="1" applyAlignment="1">
      <alignment horizontal="right" vertical="center"/>
    </xf>
    <xf numFmtId="0" fontId="22" fillId="33" borderId="35" xfId="0" applyFont="1" applyFill="1" applyBorder="1" applyAlignment="1">
      <alignment horizontal="right" vertical="center"/>
    </xf>
    <xf numFmtId="0" fontId="12" fillId="0" borderId="0" xfId="0" applyFont="1" applyFill="1" applyBorder="1" applyAlignment="1" applyProtection="1">
      <alignment horizontal="left" vertical="center"/>
      <protection locked="0"/>
    </xf>
    <xf numFmtId="193" fontId="9" fillId="0" borderId="0" xfId="0" applyNumberFormat="1" applyFont="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777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154275" y="0"/>
          <a:ext cx="2600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75460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020925" y="419100"/>
          <a:ext cx="25908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51
</a:t>
          </a:r>
          <a:r>
            <a:rPr lang="en-US" cap="none" sz="2000" b="0" i="0" u="none" baseline="0">
              <a:solidFill>
                <a:srgbClr val="000000"/>
              </a:solidFill>
              <a:latin typeface="Impact"/>
              <a:ea typeface="Impact"/>
              <a:cs typeface="Impact"/>
            </a:rPr>
            <a:t>18-20 DEC'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fLocksText="0">
      <xdr:nvSpPr>
        <xdr:cNvPr id="1" name="Text Box 1"/>
        <xdr:cNvSpPr txBox="1">
          <a:spLocks noChangeArrowheads="1"/>
        </xdr:cNvSpPr>
      </xdr:nvSpPr>
      <xdr:spPr>
        <a:xfrm>
          <a:off x="0" y="0"/>
          <a:ext cx="92487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142875</xdr:colOff>
      <xdr:row>0</xdr:row>
      <xdr:rowOff>0</xdr:rowOff>
    </xdr:to>
    <xdr:sp fLocksText="0">
      <xdr:nvSpPr>
        <xdr:cNvPr id="2" name="Text Box 2"/>
        <xdr:cNvSpPr txBox="1">
          <a:spLocks noChangeArrowheads="1"/>
        </xdr:cNvSpPr>
      </xdr:nvSpPr>
      <xdr:spPr>
        <a:xfrm>
          <a:off x="7229475" y="0"/>
          <a:ext cx="20193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fLocksText="0">
      <xdr:nvSpPr>
        <xdr:cNvPr id="3" name="Text Box 3"/>
        <xdr:cNvSpPr txBox="1">
          <a:spLocks noChangeArrowheads="1"/>
        </xdr:cNvSpPr>
      </xdr:nvSpPr>
      <xdr:spPr>
        <a:xfrm>
          <a:off x="0" y="0"/>
          <a:ext cx="9105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09612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0963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439025" y="409575"/>
          <a:ext cx="15621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fLocksText="0">
      <xdr:nvSpPr>
        <xdr:cNvPr id="7" name="Text Box 7"/>
        <xdr:cNvSpPr txBox="1">
          <a:spLocks noChangeArrowheads="1"/>
        </xdr:cNvSpPr>
      </xdr:nvSpPr>
      <xdr:spPr>
        <a:xfrm>
          <a:off x="0" y="0"/>
          <a:ext cx="9105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09612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09637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4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486650" y="581025"/>
          <a:ext cx="1552575"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51
</a:t>
          </a:r>
          <a:r>
            <a:rPr lang="en-US" cap="none" sz="1200" b="0" i="0" u="none" baseline="0">
              <a:solidFill>
                <a:srgbClr val="000000"/>
              </a:solidFill>
              <a:latin typeface="Impact"/>
              <a:ea typeface="Impact"/>
              <a:cs typeface="Impact"/>
            </a:rPr>
            <a:t>18-20 DEC'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8"/>
  <sheetViews>
    <sheetView tabSelected="1" zoomScale="66" zoomScaleNormal="66" zoomScalePageLayoutView="0" workbookViewId="0" topLeftCell="A1">
      <selection activeCell="B3" sqref="B3:B4"/>
    </sheetView>
  </sheetViews>
  <sheetFormatPr defaultColWidth="39.8515625" defaultRowHeight="12.75"/>
  <cols>
    <col min="1" max="1" width="4.421875" style="34" bestFit="1" customWidth="1"/>
    <col min="2" max="2" width="38.57421875" style="35" customWidth="1"/>
    <col min="3" max="3" width="9.57421875" style="36" bestFit="1" customWidth="1"/>
    <col min="4" max="4" width="13.140625" style="21" customWidth="1"/>
    <col min="5" max="5" width="21.140625" style="21" customWidth="1"/>
    <col min="6" max="6" width="6.421875" style="37" bestFit="1" customWidth="1"/>
    <col min="7" max="7" width="8.57421875" style="37" customWidth="1"/>
    <col min="8" max="8" width="9.8515625" style="37" customWidth="1"/>
    <col min="9" max="9" width="11.421875" style="42" bestFit="1" customWidth="1"/>
    <col min="10" max="10" width="7.57421875" style="127" bestFit="1" customWidth="1"/>
    <col min="11" max="11" width="12.57421875" style="42" bestFit="1" customWidth="1"/>
    <col min="12" max="12" width="8.28125" style="127" bestFit="1" customWidth="1"/>
    <col min="13" max="13" width="12.57421875" style="42" bestFit="1" customWidth="1"/>
    <col min="14" max="14" width="8.28125" style="127" bestFit="1" customWidth="1"/>
    <col min="15" max="15" width="13.8515625" style="122" bestFit="1" customWidth="1"/>
    <col min="16" max="16" width="8.7109375" style="132" bestFit="1" customWidth="1"/>
    <col min="17" max="17" width="9.7109375" style="127" customWidth="1"/>
    <col min="18" max="18" width="7.28125" style="38" bestFit="1" customWidth="1"/>
    <col min="19" max="19" width="13.28125" style="42" bestFit="1" customWidth="1"/>
    <col min="20" max="20" width="9.28125" style="50" customWidth="1"/>
    <col min="21" max="21" width="14.421875" style="42" bestFit="1" customWidth="1"/>
    <col min="22" max="22" width="10.28125" style="127" bestFit="1" customWidth="1"/>
    <col min="23" max="23" width="7.28125" style="38" bestFit="1" customWidth="1"/>
    <col min="24" max="24" width="2.421875" style="145" bestFit="1" customWidth="1"/>
    <col min="25" max="27" width="39.8515625" style="21" customWidth="1"/>
    <col min="28" max="28" width="2.00390625" style="21" bestFit="1" customWidth="1"/>
    <col min="29" max="16384" width="39.8515625" style="21" customWidth="1"/>
  </cols>
  <sheetData>
    <row r="1" spans="1:24" s="17" customFormat="1" ht="99" customHeight="1">
      <c r="A1" s="7"/>
      <c r="B1" s="8"/>
      <c r="C1" s="9"/>
      <c r="D1" s="10"/>
      <c r="E1" s="10"/>
      <c r="F1" s="11"/>
      <c r="G1" s="11"/>
      <c r="H1" s="11"/>
      <c r="I1" s="12"/>
      <c r="J1" s="124"/>
      <c r="K1" s="13"/>
      <c r="L1" s="128"/>
      <c r="M1" s="14"/>
      <c r="N1" s="129"/>
      <c r="O1" s="15"/>
      <c r="P1" s="130"/>
      <c r="Q1" s="133"/>
      <c r="R1" s="16"/>
      <c r="S1" s="123"/>
      <c r="T1" s="48"/>
      <c r="U1" s="123"/>
      <c r="V1" s="133"/>
      <c r="W1" s="16"/>
      <c r="X1" s="142"/>
    </row>
    <row r="2" spans="1:24" s="18" customFormat="1" ht="27.75" thickBot="1">
      <c r="A2" s="211" t="s">
        <v>12</v>
      </c>
      <c r="B2" s="212"/>
      <c r="C2" s="212"/>
      <c r="D2" s="212"/>
      <c r="E2" s="212"/>
      <c r="F2" s="212"/>
      <c r="G2" s="212"/>
      <c r="H2" s="212"/>
      <c r="I2" s="212"/>
      <c r="J2" s="212"/>
      <c r="K2" s="212"/>
      <c r="L2" s="212"/>
      <c r="M2" s="212"/>
      <c r="N2" s="212"/>
      <c r="O2" s="212"/>
      <c r="P2" s="212"/>
      <c r="Q2" s="212"/>
      <c r="R2" s="212"/>
      <c r="S2" s="212"/>
      <c r="T2" s="212"/>
      <c r="U2" s="212"/>
      <c r="V2" s="212"/>
      <c r="W2" s="212"/>
      <c r="X2" s="143"/>
    </row>
    <row r="3" spans="1:24" s="19" customFormat="1" ht="20.25" customHeight="1">
      <c r="A3" s="43"/>
      <c r="B3" s="218" t="s">
        <v>13</v>
      </c>
      <c r="C3" s="220" t="s">
        <v>18</v>
      </c>
      <c r="D3" s="214" t="s">
        <v>4</v>
      </c>
      <c r="E3" s="214" t="s">
        <v>1</v>
      </c>
      <c r="F3" s="214" t="s">
        <v>19</v>
      </c>
      <c r="G3" s="214" t="s">
        <v>20</v>
      </c>
      <c r="H3" s="214" t="s">
        <v>21</v>
      </c>
      <c r="I3" s="213" t="s">
        <v>5</v>
      </c>
      <c r="J3" s="213"/>
      <c r="K3" s="213" t="s">
        <v>6</v>
      </c>
      <c r="L3" s="213"/>
      <c r="M3" s="213" t="s">
        <v>7</v>
      </c>
      <c r="N3" s="213"/>
      <c r="O3" s="216" t="s">
        <v>22</v>
      </c>
      <c r="P3" s="216"/>
      <c r="Q3" s="216"/>
      <c r="R3" s="216"/>
      <c r="S3" s="213" t="s">
        <v>3</v>
      </c>
      <c r="T3" s="213"/>
      <c r="U3" s="216" t="s">
        <v>14</v>
      </c>
      <c r="V3" s="216"/>
      <c r="W3" s="217"/>
      <c r="X3" s="144"/>
    </row>
    <row r="4" spans="1:24" s="19" customFormat="1" ht="29.25" thickBot="1">
      <c r="A4" s="44"/>
      <c r="B4" s="219"/>
      <c r="C4" s="221"/>
      <c r="D4" s="222"/>
      <c r="E4" s="222"/>
      <c r="F4" s="215"/>
      <c r="G4" s="215"/>
      <c r="H4" s="215"/>
      <c r="I4" s="134" t="s">
        <v>10</v>
      </c>
      <c r="J4" s="135" t="s">
        <v>9</v>
      </c>
      <c r="K4" s="134" t="s">
        <v>10</v>
      </c>
      <c r="L4" s="135" t="s">
        <v>9</v>
      </c>
      <c r="M4" s="134" t="s">
        <v>10</v>
      </c>
      <c r="N4" s="135" t="s">
        <v>9</v>
      </c>
      <c r="O4" s="134" t="s">
        <v>10</v>
      </c>
      <c r="P4" s="135" t="s">
        <v>9</v>
      </c>
      <c r="Q4" s="135" t="s">
        <v>15</v>
      </c>
      <c r="R4" s="46" t="s">
        <v>16</v>
      </c>
      <c r="S4" s="134" t="s">
        <v>10</v>
      </c>
      <c r="T4" s="49" t="s">
        <v>8</v>
      </c>
      <c r="U4" s="134" t="s">
        <v>10</v>
      </c>
      <c r="V4" s="135" t="s">
        <v>9</v>
      </c>
      <c r="W4" s="47" t="s">
        <v>16</v>
      </c>
      <c r="X4" s="144"/>
    </row>
    <row r="5" spans="1:24" s="19" customFormat="1" ht="15" customHeight="1">
      <c r="A5" s="2">
        <v>1</v>
      </c>
      <c r="B5" s="175" t="s">
        <v>75</v>
      </c>
      <c r="C5" s="176">
        <v>40165</v>
      </c>
      <c r="D5" s="177" t="s">
        <v>25</v>
      </c>
      <c r="E5" s="177" t="s">
        <v>56</v>
      </c>
      <c r="F5" s="178">
        <v>125</v>
      </c>
      <c r="G5" s="178">
        <v>183</v>
      </c>
      <c r="H5" s="178">
        <v>1</v>
      </c>
      <c r="I5" s="179">
        <v>573461.25</v>
      </c>
      <c r="J5" s="180">
        <v>51426</v>
      </c>
      <c r="K5" s="179">
        <v>938225.5</v>
      </c>
      <c r="L5" s="180">
        <v>84327</v>
      </c>
      <c r="M5" s="179">
        <v>928369.75</v>
      </c>
      <c r="N5" s="180">
        <v>84834</v>
      </c>
      <c r="O5" s="181">
        <f>I5+K5+M5</f>
        <v>2440056.5</v>
      </c>
      <c r="P5" s="182">
        <f>J5+L5+N5</f>
        <v>220587</v>
      </c>
      <c r="Q5" s="183">
        <f aca="true" t="shared" si="0" ref="Q5:Q40">IF(O5&lt;&gt;0,P5/G5,"")</f>
        <v>1205.3934426229507</v>
      </c>
      <c r="R5" s="184">
        <f aca="true" t="shared" si="1" ref="R5:R40">IF(O5&lt;&gt;0,O5/P5,"")</f>
        <v>11.061651411914573</v>
      </c>
      <c r="S5" s="181"/>
      <c r="T5" s="185">
        <f aca="true" t="shared" si="2" ref="T5:T40">IF(S5&lt;&gt;0,-(S5-O5)/S5,"")</f>
      </c>
      <c r="U5" s="179">
        <v>2495415.5</v>
      </c>
      <c r="V5" s="180">
        <v>225596</v>
      </c>
      <c r="W5" s="186">
        <f aca="true" t="shared" si="3" ref="W5:W40">U5/V5</f>
        <v>11.061435043174525</v>
      </c>
      <c r="X5" s="166"/>
    </row>
    <row r="6" spans="1:24" s="19" customFormat="1" ht="15" customHeight="1">
      <c r="A6" s="2">
        <v>2</v>
      </c>
      <c r="B6" s="161" t="s">
        <v>46</v>
      </c>
      <c r="C6" s="148">
        <v>40144</v>
      </c>
      <c r="D6" s="167" t="s">
        <v>47</v>
      </c>
      <c r="E6" s="167" t="s">
        <v>35</v>
      </c>
      <c r="F6" s="153">
        <v>258</v>
      </c>
      <c r="G6" s="153">
        <v>254</v>
      </c>
      <c r="H6" s="153">
        <v>4</v>
      </c>
      <c r="I6" s="137">
        <v>122319.75</v>
      </c>
      <c r="J6" s="138">
        <v>13987</v>
      </c>
      <c r="K6" s="137">
        <v>296979</v>
      </c>
      <c r="L6" s="138">
        <v>32967</v>
      </c>
      <c r="M6" s="137">
        <v>293415.5</v>
      </c>
      <c r="N6" s="138">
        <v>32418</v>
      </c>
      <c r="O6" s="141">
        <f>+I6+K6+M6</f>
        <v>712714.25</v>
      </c>
      <c r="P6" s="171">
        <f>+J6+L6+N6</f>
        <v>79372</v>
      </c>
      <c r="Q6" s="139">
        <f t="shared" si="0"/>
        <v>312.48818897637796</v>
      </c>
      <c r="R6" s="140">
        <f t="shared" si="1"/>
        <v>8.979416544877287</v>
      </c>
      <c r="S6" s="141">
        <v>1068153</v>
      </c>
      <c r="T6" s="168">
        <f t="shared" si="2"/>
        <v>-0.33276014765674955</v>
      </c>
      <c r="U6" s="137">
        <v>8414828.5</v>
      </c>
      <c r="V6" s="138">
        <v>958929</v>
      </c>
      <c r="W6" s="162">
        <f t="shared" si="3"/>
        <v>8.775236227082505</v>
      </c>
      <c r="X6" s="166"/>
    </row>
    <row r="7" spans="1:24" s="20" customFormat="1" ht="15" customHeight="1" thickBot="1">
      <c r="A7" s="136">
        <v>3</v>
      </c>
      <c r="B7" s="164" t="s">
        <v>62</v>
      </c>
      <c r="C7" s="149">
        <v>40158</v>
      </c>
      <c r="D7" s="172" t="s">
        <v>54</v>
      </c>
      <c r="E7" s="172" t="s">
        <v>63</v>
      </c>
      <c r="F7" s="165">
        <v>148</v>
      </c>
      <c r="G7" s="165">
        <v>148</v>
      </c>
      <c r="H7" s="165">
        <v>2</v>
      </c>
      <c r="I7" s="146">
        <v>139800</v>
      </c>
      <c r="J7" s="147">
        <v>16172</v>
      </c>
      <c r="K7" s="146">
        <v>229128</v>
      </c>
      <c r="L7" s="147">
        <v>25657</v>
      </c>
      <c r="M7" s="146">
        <v>242429</v>
      </c>
      <c r="N7" s="147">
        <v>26501</v>
      </c>
      <c r="O7" s="150">
        <f>+I7+K7+M7</f>
        <v>611357</v>
      </c>
      <c r="P7" s="173">
        <f>+J7+L7+N7</f>
        <v>68330</v>
      </c>
      <c r="Q7" s="151">
        <f t="shared" si="0"/>
        <v>461.68918918918916</v>
      </c>
      <c r="R7" s="152">
        <f t="shared" si="1"/>
        <v>8.947124249963412</v>
      </c>
      <c r="S7" s="150">
        <v>991448</v>
      </c>
      <c r="T7" s="170">
        <f t="shared" si="2"/>
        <v>-0.3833695766192478</v>
      </c>
      <c r="U7" s="146">
        <v>2023099</v>
      </c>
      <c r="V7" s="147">
        <v>230018</v>
      </c>
      <c r="W7" s="174">
        <f t="shared" si="3"/>
        <v>8.79539427349164</v>
      </c>
      <c r="X7" s="166"/>
    </row>
    <row r="8" spans="1:24" s="20" customFormat="1" ht="15" customHeight="1">
      <c r="A8" s="51">
        <v>4</v>
      </c>
      <c r="B8" s="187" t="s">
        <v>81</v>
      </c>
      <c r="C8" s="188">
        <v>40165</v>
      </c>
      <c r="D8" s="189" t="s">
        <v>2</v>
      </c>
      <c r="E8" s="189" t="s">
        <v>82</v>
      </c>
      <c r="F8" s="190">
        <v>109</v>
      </c>
      <c r="G8" s="190">
        <v>110</v>
      </c>
      <c r="H8" s="190">
        <v>1</v>
      </c>
      <c r="I8" s="191">
        <v>62707</v>
      </c>
      <c r="J8" s="192">
        <v>6099</v>
      </c>
      <c r="K8" s="191">
        <v>161572</v>
      </c>
      <c r="L8" s="192">
        <v>15097</v>
      </c>
      <c r="M8" s="191">
        <v>179156</v>
      </c>
      <c r="N8" s="192">
        <v>16974</v>
      </c>
      <c r="O8" s="193">
        <f>+M8+K8+I8</f>
        <v>403435</v>
      </c>
      <c r="P8" s="194">
        <f>+N8+L8+J8</f>
        <v>38170</v>
      </c>
      <c r="Q8" s="195">
        <f t="shared" si="0"/>
        <v>347</v>
      </c>
      <c r="R8" s="196">
        <f t="shared" si="1"/>
        <v>10.569426250982447</v>
      </c>
      <c r="S8" s="193"/>
      <c r="T8" s="197">
        <f t="shared" si="2"/>
      </c>
      <c r="U8" s="191">
        <v>403435</v>
      </c>
      <c r="V8" s="192">
        <v>38170</v>
      </c>
      <c r="W8" s="198">
        <f t="shared" si="3"/>
        <v>10.569426250982447</v>
      </c>
      <c r="X8" s="166"/>
    </row>
    <row r="9" spans="1:24" s="20" customFormat="1" ht="15" customHeight="1">
      <c r="A9" s="51">
        <v>5</v>
      </c>
      <c r="B9" s="161" t="s">
        <v>32</v>
      </c>
      <c r="C9" s="148">
        <v>40137</v>
      </c>
      <c r="D9" s="167" t="s">
        <v>25</v>
      </c>
      <c r="E9" s="167" t="s">
        <v>28</v>
      </c>
      <c r="F9" s="153">
        <v>147</v>
      </c>
      <c r="G9" s="153">
        <v>146</v>
      </c>
      <c r="H9" s="153">
        <v>5</v>
      </c>
      <c r="I9" s="137">
        <v>71321.5</v>
      </c>
      <c r="J9" s="138">
        <v>10963</v>
      </c>
      <c r="K9" s="137">
        <v>151285</v>
      </c>
      <c r="L9" s="138">
        <v>22159</v>
      </c>
      <c r="M9" s="137">
        <v>126278.5</v>
      </c>
      <c r="N9" s="138">
        <v>17927</v>
      </c>
      <c r="O9" s="141">
        <f>I9+K9+M9</f>
        <v>348885</v>
      </c>
      <c r="P9" s="171">
        <f>J9+L9+N9</f>
        <v>51049</v>
      </c>
      <c r="Q9" s="139">
        <f t="shared" si="0"/>
        <v>349.6506849315069</v>
      </c>
      <c r="R9" s="140">
        <f t="shared" si="1"/>
        <v>6.83431604928598</v>
      </c>
      <c r="S9" s="141">
        <v>490972</v>
      </c>
      <c r="T9" s="168">
        <f t="shared" si="2"/>
        <v>-0.2893993954848749</v>
      </c>
      <c r="U9" s="137">
        <v>10137908</v>
      </c>
      <c r="V9" s="138">
        <v>1131931</v>
      </c>
      <c r="W9" s="162">
        <f t="shared" si="3"/>
        <v>8.956295039185251</v>
      </c>
      <c r="X9" s="166"/>
    </row>
    <row r="10" spans="1:24" s="20" customFormat="1" ht="15" customHeight="1">
      <c r="A10" s="51">
        <v>6</v>
      </c>
      <c r="B10" s="163" t="s">
        <v>76</v>
      </c>
      <c r="C10" s="154">
        <v>40165</v>
      </c>
      <c r="D10" s="199" t="s">
        <v>25</v>
      </c>
      <c r="E10" s="199" t="s">
        <v>77</v>
      </c>
      <c r="F10" s="155">
        <v>74</v>
      </c>
      <c r="G10" s="155">
        <v>74</v>
      </c>
      <c r="H10" s="155">
        <v>1</v>
      </c>
      <c r="I10" s="156">
        <v>59783.25</v>
      </c>
      <c r="J10" s="157">
        <v>5779</v>
      </c>
      <c r="K10" s="156">
        <v>135394.75</v>
      </c>
      <c r="L10" s="157">
        <v>13100</v>
      </c>
      <c r="M10" s="156">
        <v>137941</v>
      </c>
      <c r="N10" s="157">
        <v>13370</v>
      </c>
      <c r="O10" s="158">
        <f>I10+K10+M10</f>
        <v>333119</v>
      </c>
      <c r="P10" s="200">
        <f>J10+L10+N10</f>
        <v>32249</v>
      </c>
      <c r="Q10" s="159">
        <f t="shared" si="0"/>
        <v>435.7972972972973</v>
      </c>
      <c r="R10" s="160">
        <f t="shared" si="1"/>
        <v>10.329591615243883</v>
      </c>
      <c r="S10" s="158"/>
      <c r="T10" s="169">
        <f t="shared" si="2"/>
      </c>
      <c r="U10" s="156">
        <v>333119</v>
      </c>
      <c r="V10" s="157">
        <v>32249</v>
      </c>
      <c r="W10" s="201">
        <f t="shared" si="3"/>
        <v>10.329591615243883</v>
      </c>
      <c r="X10" s="166"/>
    </row>
    <row r="11" spans="1:24" s="20" customFormat="1" ht="15" customHeight="1">
      <c r="A11" s="51">
        <v>7</v>
      </c>
      <c r="B11" s="161" t="s">
        <v>64</v>
      </c>
      <c r="C11" s="148">
        <v>40158</v>
      </c>
      <c r="D11" s="167" t="s">
        <v>24</v>
      </c>
      <c r="E11" s="167" t="s">
        <v>28</v>
      </c>
      <c r="F11" s="153">
        <v>141</v>
      </c>
      <c r="G11" s="153">
        <v>142</v>
      </c>
      <c r="H11" s="153">
        <v>2</v>
      </c>
      <c r="I11" s="137">
        <v>72346</v>
      </c>
      <c r="J11" s="138">
        <v>8170</v>
      </c>
      <c r="K11" s="137">
        <v>124851</v>
      </c>
      <c r="L11" s="138">
        <v>13728</v>
      </c>
      <c r="M11" s="137">
        <v>125737</v>
      </c>
      <c r="N11" s="138">
        <v>13546</v>
      </c>
      <c r="O11" s="141">
        <f>+I11+K11+M11</f>
        <v>322934</v>
      </c>
      <c r="P11" s="171">
        <f>+J11+L11+N11</f>
        <v>35444</v>
      </c>
      <c r="Q11" s="139">
        <f t="shared" si="0"/>
        <v>249.6056338028169</v>
      </c>
      <c r="R11" s="140">
        <f t="shared" si="1"/>
        <v>9.111104841440017</v>
      </c>
      <c r="S11" s="141">
        <v>659699</v>
      </c>
      <c r="T11" s="168">
        <f t="shared" si="2"/>
        <v>-0.5104828111002139</v>
      </c>
      <c r="U11" s="137">
        <v>1253263</v>
      </c>
      <c r="V11" s="138">
        <v>140286</v>
      </c>
      <c r="W11" s="162">
        <f t="shared" si="3"/>
        <v>8.933628444748585</v>
      </c>
      <c r="X11" s="166"/>
    </row>
    <row r="12" spans="1:24" s="20" customFormat="1" ht="15" customHeight="1">
      <c r="A12" s="51">
        <v>8</v>
      </c>
      <c r="B12" s="161">
        <v>2012</v>
      </c>
      <c r="C12" s="148">
        <v>40130</v>
      </c>
      <c r="D12" s="167" t="s">
        <v>24</v>
      </c>
      <c r="E12" s="167" t="s">
        <v>71</v>
      </c>
      <c r="F12" s="153">
        <v>148</v>
      </c>
      <c r="G12" s="153">
        <v>148</v>
      </c>
      <c r="H12" s="153">
        <v>6</v>
      </c>
      <c r="I12" s="137">
        <v>50063</v>
      </c>
      <c r="J12" s="138">
        <v>6321</v>
      </c>
      <c r="K12" s="137">
        <v>118666</v>
      </c>
      <c r="L12" s="138">
        <v>14512</v>
      </c>
      <c r="M12" s="137">
        <v>116932</v>
      </c>
      <c r="N12" s="138">
        <v>14265</v>
      </c>
      <c r="O12" s="141">
        <f>+I12+K12+M12</f>
        <v>285661</v>
      </c>
      <c r="P12" s="171">
        <f>+J12+L12+N12</f>
        <v>35098</v>
      </c>
      <c r="Q12" s="139">
        <f t="shared" si="0"/>
        <v>237.14864864864865</v>
      </c>
      <c r="R12" s="140">
        <f t="shared" si="1"/>
        <v>8.138953786540544</v>
      </c>
      <c r="S12" s="141">
        <v>511094</v>
      </c>
      <c r="T12" s="168">
        <f t="shared" si="2"/>
        <v>-0.441079331786325</v>
      </c>
      <c r="U12" s="137">
        <v>12852832</v>
      </c>
      <c r="V12" s="138">
        <v>1430213</v>
      </c>
      <c r="W12" s="162">
        <f t="shared" si="3"/>
        <v>8.986655833781402</v>
      </c>
      <c r="X12" s="166"/>
    </row>
    <row r="13" spans="1:24" s="20" customFormat="1" ht="15" customHeight="1">
      <c r="A13" s="51">
        <v>9</v>
      </c>
      <c r="B13" s="163" t="s">
        <v>91</v>
      </c>
      <c r="C13" s="154">
        <v>40165</v>
      </c>
      <c r="D13" s="199" t="s">
        <v>43</v>
      </c>
      <c r="E13" s="199" t="s">
        <v>92</v>
      </c>
      <c r="F13" s="155">
        <v>38</v>
      </c>
      <c r="G13" s="155">
        <v>38</v>
      </c>
      <c r="H13" s="155">
        <v>1</v>
      </c>
      <c r="I13" s="156">
        <v>31400</v>
      </c>
      <c r="J13" s="157">
        <v>3127</v>
      </c>
      <c r="K13" s="156">
        <v>48391.75</v>
      </c>
      <c r="L13" s="157">
        <v>4718</v>
      </c>
      <c r="M13" s="156">
        <v>77301.5</v>
      </c>
      <c r="N13" s="157">
        <v>7333</v>
      </c>
      <c r="O13" s="158">
        <f>I13+K13+M13</f>
        <v>157093.25</v>
      </c>
      <c r="P13" s="200">
        <f>J13+L13+N13</f>
        <v>15178</v>
      </c>
      <c r="Q13" s="159">
        <f t="shared" si="0"/>
        <v>399.42105263157896</v>
      </c>
      <c r="R13" s="160">
        <f t="shared" si="1"/>
        <v>10.350062590591646</v>
      </c>
      <c r="S13" s="158"/>
      <c r="T13" s="169">
        <f t="shared" si="2"/>
      </c>
      <c r="U13" s="156">
        <v>157093.25</v>
      </c>
      <c r="V13" s="157">
        <v>15178</v>
      </c>
      <c r="W13" s="201">
        <f t="shared" si="3"/>
        <v>10.350062590591646</v>
      </c>
      <c r="X13" s="166"/>
    </row>
    <row r="14" spans="1:24" s="20" customFormat="1" ht="15" customHeight="1">
      <c r="A14" s="51">
        <v>10</v>
      </c>
      <c r="B14" s="161" t="s">
        <v>48</v>
      </c>
      <c r="C14" s="148">
        <v>40151</v>
      </c>
      <c r="D14" s="167" t="s">
        <v>47</v>
      </c>
      <c r="E14" s="167" t="s">
        <v>90</v>
      </c>
      <c r="F14" s="153">
        <v>128</v>
      </c>
      <c r="G14" s="153">
        <v>101</v>
      </c>
      <c r="H14" s="153">
        <v>3</v>
      </c>
      <c r="I14" s="137">
        <v>28366</v>
      </c>
      <c r="J14" s="138">
        <v>3458</v>
      </c>
      <c r="K14" s="137">
        <v>54461</v>
      </c>
      <c r="L14" s="138">
        <v>6437</v>
      </c>
      <c r="M14" s="137">
        <v>53272</v>
      </c>
      <c r="N14" s="138">
        <v>6261</v>
      </c>
      <c r="O14" s="141">
        <f>+I14+K14+M14</f>
        <v>136099</v>
      </c>
      <c r="P14" s="171">
        <f>+J14+L14+N14</f>
        <v>16156</v>
      </c>
      <c r="Q14" s="139">
        <f t="shared" si="0"/>
        <v>159.96039603960395</v>
      </c>
      <c r="R14" s="140">
        <f t="shared" si="1"/>
        <v>8.424052983411736</v>
      </c>
      <c r="S14" s="141">
        <v>335780</v>
      </c>
      <c r="T14" s="168">
        <f t="shared" si="2"/>
        <v>-0.5946780630174519</v>
      </c>
      <c r="U14" s="137">
        <v>1475895</v>
      </c>
      <c r="V14" s="138">
        <v>166496</v>
      </c>
      <c r="W14" s="162">
        <f t="shared" si="3"/>
        <v>8.864447193926582</v>
      </c>
      <c r="X14" s="166"/>
    </row>
    <row r="15" spans="1:24" s="20" customFormat="1" ht="15" customHeight="1">
      <c r="A15" s="51">
        <v>11</v>
      </c>
      <c r="B15" s="161" t="s">
        <v>37</v>
      </c>
      <c r="C15" s="148">
        <v>40144</v>
      </c>
      <c r="D15" s="167" t="s">
        <v>2</v>
      </c>
      <c r="E15" s="167" t="s">
        <v>40</v>
      </c>
      <c r="F15" s="153">
        <v>128</v>
      </c>
      <c r="G15" s="153">
        <v>82</v>
      </c>
      <c r="H15" s="153">
        <v>4</v>
      </c>
      <c r="I15" s="137">
        <v>16264</v>
      </c>
      <c r="J15" s="138">
        <v>2194</v>
      </c>
      <c r="K15" s="137">
        <v>38417</v>
      </c>
      <c r="L15" s="138">
        <v>5200</v>
      </c>
      <c r="M15" s="137">
        <v>42262</v>
      </c>
      <c r="N15" s="138">
        <v>5589</v>
      </c>
      <c r="O15" s="141">
        <f>+M15+K15+I15</f>
        <v>96943</v>
      </c>
      <c r="P15" s="171">
        <f>+N15+L15+J15</f>
        <v>12983</v>
      </c>
      <c r="Q15" s="139">
        <f t="shared" si="0"/>
        <v>158.32926829268294</v>
      </c>
      <c r="R15" s="140">
        <f t="shared" si="1"/>
        <v>7.4669182777478245</v>
      </c>
      <c r="S15" s="141">
        <v>223195</v>
      </c>
      <c r="T15" s="168">
        <f t="shared" si="2"/>
        <v>-0.5656578328367571</v>
      </c>
      <c r="U15" s="137">
        <v>2453040</v>
      </c>
      <c r="V15" s="138">
        <v>289262</v>
      </c>
      <c r="W15" s="162">
        <f t="shared" si="3"/>
        <v>8.48033962290242</v>
      </c>
      <c r="X15" s="166"/>
    </row>
    <row r="16" spans="1:24" s="20" customFormat="1" ht="15" customHeight="1">
      <c r="A16" s="51">
        <v>12</v>
      </c>
      <c r="B16" s="163" t="s">
        <v>72</v>
      </c>
      <c r="C16" s="154">
        <v>40165</v>
      </c>
      <c r="D16" s="199" t="s">
        <v>24</v>
      </c>
      <c r="E16" s="199" t="s">
        <v>73</v>
      </c>
      <c r="F16" s="155">
        <v>36</v>
      </c>
      <c r="G16" s="155">
        <v>36</v>
      </c>
      <c r="H16" s="155">
        <v>1</v>
      </c>
      <c r="I16" s="156">
        <v>10296</v>
      </c>
      <c r="J16" s="157">
        <v>1015</v>
      </c>
      <c r="K16" s="156">
        <v>26567</v>
      </c>
      <c r="L16" s="157">
        <v>2633</v>
      </c>
      <c r="M16" s="156">
        <v>27033</v>
      </c>
      <c r="N16" s="157">
        <v>2669</v>
      </c>
      <c r="O16" s="158">
        <f>+I16+K16+M16</f>
        <v>63896</v>
      </c>
      <c r="P16" s="200">
        <f>+J16+L16+N16</f>
        <v>6317</v>
      </c>
      <c r="Q16" s="159">
        <f t="shared" si="0"/>
        <v>175.47222222222223</v>
      </c>
      <c r="R16" s="160">
        <f t="shared" si="1"/>
        <v>10.114927972138673</v>
      </c>
      <c r="S16" s="158"/>
      <c r="T16" s="169">
        <f t="shared" si="2"/>
      </c>
      <c r="U16" s="156">
        <v>63896</v>
      </c>
      <c r="V16" s="157">
        <v>6317</v>
      </c>
      <c r="W16" s="201">
        <f t="shared" si="3"/>
        <v>10.114927972138673</v>
      </c>
      <c r="X16" s="166"/>
    </row>
    <row r="17" spans="1:24" s="20" customFormat="1" ht="15" customHeight="1">
      <c r="A17" s="51">
        <v>13</v>
      </c>
      <c r="B17" s="161" t="s">
        <v>36</v>
      </c>
      <c r="C17" s="148">
        <v>40137</v>
      </c>
      <c r="D17" s="167" t="s">
        <v>83</v>
      </c>
      <c r="E17" s="167" t="s">
        <v>33</v>
      </c>
      <c r="F17" s="153">
        <v>311</v>
      </c>
      <c r="G17" s="153">
        <v>142</v>
      </c>
      <c r="H17" s="153">
        <v>5</v>
      </c>
      <c r="I17" s="137">
        <v>13060</v>
      </c>
      <c r="J17" s="138">
        <v>2289</v>
      </c>
      <c r="K17" s="137">
        <v>22111</v>
      </c>
      <c r="L17" s="138">
        <v>3675</v>
      </c>
      <c r="M17" s="137">
        <v>25407</v>
      </c>
      <c r="N17" s="138">
        <v>4261</v>
      </c>
      <c r="O17" s="141">
        <f>SUM(I17+K17+M17)</f>
        <v>60578</v>
      </c>
      <c r="P17" s="171">
        <f>SUM(J17+L17+N17)</f>
        <v>10225</v>
      </c>
      <c r="Q17" s="139">
        <f t="shared" si="0"/>
        <v>72.00704225352112</v>
      </c>
      <c r="R17" s="140">
        <f t="shared" si="1"/>
        <v>5.924498777506113</v>
      </c>
      <c r="S17" s="141">
        <v>161795.25</v>
      </c>
      <c r="T17" s="168">
        <f t="shared" si="2"/>
        <v>-0.6255885138778796</v>
      </c>
      <c r="U17" s="137">
        <v>6728029.75</v>
      </c>
      <c r="V17" s="138">
        <v>847574</v>
      </c>
      <c r="W17" s="162">
        <f t="shared" si="3"/>
        <v>7.937985060891438</v>
      </c>
      <c r="X17" s="166"/>
    </row>
    <row r="18" spans="1:24" s="20" customFormat="1" ht="15" customHeight="1">
      <c r="A18" s="51">
        <v>14</v>
      </c>
      <c r="B18" s="161" t="s">
        <v>50</v>
      </c>
      <c r="C18" s="148">
        <v>40151</v>
      </c>
      <c r="D18" s="167" t="s">
        <v>43</v>
      </c>
      <c r="E18" s="167" t="s">
        <v>49</v>
      </c>
      <c r="F18" s="153">
        <v>140</v>
      </c>
      <c r="G18" s="153">
        <v>110</v>
      </c>
      <c r="H18" s="153">
        <v>3</v>
      </c>
      <c r="I18" s="137">
        <v>10651.5</v>
      </c>
      <c r="J18" s="138">
        <v>1579</v>
      </c>
      <c r="K18" s="137">
        <v>20408.5</v>
      </c>
      <c r="L18" s="138">
        <v>3006</v>
      </c>
      <c r="M18" s="137">
        <v>24536</v>
      </c>
      <c r="N18" s="138">
        <v>3578</v>
      </c>
      <c r="O18" s="141">
        <f>I18+K18+M18</f>
        <v>55596</v>
      </c>
      <c r="P18" s="171">
        <f>J18+L18+N18</f>
        <v>8163</v>
      </c>
      <c r="Q18" s="139">
        <f t="shared" si="0"/>
        <v>74.2090909090909</v>
      </c>
      <c r="R18" s="140">
        <f t="shared" si="1"/>
        <v>6.810731348768835</v>
      </c>
      <c r="S18" s="141">
        <v>222073</v>
      </c>
      <c r="T18" s="168">
        <f t="shared" si="2"/>
        <v>-0.7496498899010686</v>
      </c>
      <c r="U18" s="137">
        <f>538310+333799.5+55596</f>
        <v>927705.5</v>
      </c>
      <c r="V18" s="138">
        <f>64240+40809+8163</f>
        <v>113212</v>
      </c>
      <c r="W18" s="162">
        <f t="shared" si="3"/>
        <v>8.194409603222272</v>
      </c>
      <c r="X18" s="166"/>
    </row>
    <row r="19" spans="1:24" s="20" customFormat="1" ht="15" customHeight="1">
      <c r="A19" s="51">
        <v>15</v>
      </c>
      <c r="B19" s="161" t="s">
        <v>67</v>
      </c>
      <c r="C19" s="148">
        <v>40158</v>
      </c>
      <c r="D19" s="167" t="s">
        <v>68</v>
      </c>
      <c r="E19" s="167" t="s">
        <v>68</v>
      </c>
      <c r="F19" s="153">
        <v>10</v>
      </c>
      <c r="G19" s="153">
        <v>10</v>
      </c>
      <c r="H19" s="153">
        <v>2</v>
      </c>
      <c r="I19" s="137">
        <v>4078</v>
      </c>
      <c r="J19" s="138">
        <v>323</v>
      </c>
      <c r="K19" s="137">
        <v>7574</v>
      </c>
      <c r="L19" s="138">
        <v>582</v>
      </c>
      <c r="M19" s="137">
        <v>5787</v>
      </c>
      <c r="N19" s="138">
        <v>451</v>
      </c>
      <c r="O19" s="141">
        <f>SUM(I19+K19+M19)</f>
        <v>17439</v>
      </c>
      <c r="P19" s="171">
        <f>SUM(J19+L19+N19)</f>
        <v>1356</v>
      </c>
      <c r="Q19" s="139">
        <f t="shared" si="0"/>
        <v>135.6</v>
      </c>
      <c r="R19" s="140">
        <f t="shared" si="1"/>
        <v>12.860619469026549</v>
      </c>
      <c r="S19" s="141"/>
      <c r="T19" s="168">
        <f t="shared" si="2"/>
      </c>
      <c r="U19" s="137">
        <v>78268</v>
      </c>
      <c r="V19" s="138">
        <v>6474</v>
      </c>
      <c r="W19" s="162">
        <f t="shared" si="3"/>
        <v>12.089589125733704</v>
      </c>
      <c r="X19" s="166"/>
    </row>
    <row r="20" spans="1:24" s="20" customFormat="1" ht="15" customHeight="1">
      <c r="A20" s="51">
        <v>16</v>
      </c>
      <c r="B20" s="161" t="s">
        <v>65</v>
      </c>
      <c r="C20" s="148">
        <v>40158</v>
      </c>
      <c r="D20" s="167" t="s">
        <v>2</v>
      </c>
      <c r="E20" s="167" t="s">
        <v>66</v>
      </c>
      <c r="F20" s="153">
        <v>130</v>
      </c>
      <c r="G20" s="153">
        <v>88</v>
      </c>
      <c r="H20" s="153">
        <v>2</v>
      </c>
      <c r="I20" s="137">
        <v>3020</v>
      </c>
      <c r="J20" s="138">
        <v>393</v>
      </c>
      <c r="K20" s="137">
        <v>5010</v>
      </c>
      <c r="L20" s="138">
        <v>613</v>
      </c>
      <c r="M20" s="137">
        <v>6111</v>
      </c>
      <c r="N20" s="138">
        <v>735</v>
      </c>
      <c r="O20" s="141">
        <f>+M20+K20+I20</f>
        <v>14141</v>
      </c>
      <c r="P20" s="171">
        <f>+N20+L20+J20</f>
        <v>1741</v>
      </c>
      <c r="Q20" s="139">
        <f t="shared" si="0"/>
        <v>19.78409090909091</v>
      </c>
      <c r="R20" s="140">
        <f t="shared" si="1"/>
        <v>8.122343480758184</v>
      </c>
      <c r="S20" s="141">
        <v>78693</v>
      </c>
      <c r="T20" s="168">
        <f t="shared" si="2"/>
        <v>-0.8203016786753586</v>
      </c>
      <c r="U20" s="137">
        <v>120601</v>
      </c>
      <c r="V20" s="138">
        <v>13622</v>
      </c>
      <c r="W20" s="162">
        <f t="shared" si="3"/>
        <v>8.853398913522243</v>
      </c>
      <c r="X20" s="166"/>
    </row>
    <row r="21" spans="1:24" s="20" customFormat="1" ht="15" customHeight="1">
      <c r="A21" s="51">
        <v>17</v>
      </c>
      <c r="B21" s="161" t="s">
        <v>41</v>
      </c>
      <c r="C21" s="148">
        <v>40102</v>
      </c>
      <c r="D21" s="167" t="s">
        <v>43</v>
      </c>
      <c r="E21" s="167" t="s">
        <v>44</v>
      </c>
      <c r="F21" s="153">
        <v>319</v>
      </c>
      <c r="G21" s="153">
        <v>30</v>
      </c>
      <c r="H21" s="153">
        <v>10</v>
      </c>
      <c r="I21" s="137">
        <v>2327.5</v>
      </c>
      <c r="J21" s="138">
        <v>306</v>
      </c>
      <c r="K21" s="137">
        <v>5376</v>
      </c>
      <c r="L21" s="138">
        <v>753</v>
      </c>
      <c r="M21" s="137">
        <v>5233.5</v>
      </c>
      <c r="N21" s="138">
        <v>725</v>
      </c>
      <c r="O21" s="141">
        <f>I21+K21+M21</f>
        <v>12937</v>
      </c>
      <c r="P21" s="171">
        <f>J21+L21+N21</f>
        <v>1784</v>
      </c>
      <c r="Q21" s="139">
        <f t="shared" si="0"/>
        <v>59.46666666666667</v>
      </c>
      <c r="R21" s="140">
        <f t="shared" si="1"/>
        <v>7.251681614349776</v>
      </c>
      <c r="S21" s="141">
        <v>46517</v>
      </c>
      <c r="T21" s="168">
        <f t="shared" si="2"/>
        <v>-0.721886622095148</v>
      </c>
      <c r="U21" s="137">
        <f>19604878+75212.25+12937</f>
        <v>19693027.25</v>
      </c>
      <c r="V21" s="138">
        <f>2402309+11251+1784</f>
        <v>2415344</v>
      </c>
      <c r="W21" s="162">
        <f t="shared" si="3"/>
        <v>8.153301248186594</v>
      </c>
      <c r="X21" s="166"/>
    </row>
    <row r="22" spans="1:24" s="20" customFormat="1" ht="15" customHeight="1">
      <c r="A22" s="51">
        <v>18</v>
      </c>
      <c r="B22" s="161" t="s">
        <v>74</v>
      </c>
      <c r="C22" s="148">
        <v>40137</v>
      </c>
      <c r="D22" s="167" t="s">
        <v>24</v>
      </c>
      <c r="E22" s="167" t="s">
        <v>71</v>
      </c>
      <c r="F22" s="153">
        <v>2</v>
      </c>
      <c r="G22" s="153">
        <v>2</v>
      </c>
      <c r="H22" s="153">
        <v>5</v>
      </c>
      <c r="I22" s="137">
        <v>618</v>
      </c>
      <c r="J22" s="138">
        <v>44</v>
      </c>
      <c r="K22" s="137">
        <v>3615</v>
      </c>
      <c r="L22" s="138">
        <v>277</v>
      </c>
      <c r="M22" s="137">
        <v>5191</v>
      </c>
      <c r="N22" s="138">
        <v>390</v>
      </c>
      <c r="O22" s="141">
        <f>+I22+K22+M22</f>
        <v>9424</v>
      </c>
      <c r="P22" s="171">
        <f>+J22+L22+N22</f>
        <v>711</v>
      </c>
      <c r="Q22" s="139">
        <f t="shared" si="0"/>
        <v>355.5</v>
      </c>
      <c r="R22" s="140">
        <f t="shared" si="1"/>
        <v>13.254571026722925</v>
      </c>
      <c r="S22" s="141">
        <v>70525</v>
      </c>
      <c r="T22" s="168">
        <f t="shared" si="2"/>
        <v>-0.8663736263736264</v>
      </c>
      <c r="U22" s="137">
        <v>985538</v>
      </c>
      <c r="V22" s="138">
        <v>80184</v>
      </c>
      <c r="W22" s="162">
        <f t="shared" si="3"/>
        <v>12.29095580165619</v>
      </c>
      <c r="X22" s="166"/>
    </row>
    <row r="23" spans="1:24" s="20" customFormat="1" ht="15" customHeight="1">
      <c r="A23" s="51">
        <v>19</v>
      </c>
      <c r="B23" s="161" t="s">
        <v>78</v>
      </c>
      <c r="C23" s="148">
        <v>40123</v>
      </c>
      <c r="D23" s="167" t="s">
        <v>25</v>
      </c>
      <c r="E23" s="167" t="s">
        <v>31</v>
      </c>
      <c r="F23" s="153">
        <v>144</v>
      </c>
      <c r="G23" s="153">
        <v>15</v>
      </c>
      <c r="H23" s="153">
        <v>7</v>
      </c>
      <c r="I23" s="137">
        <v>1410</v>
      </c>
      <c r="J23" s="138">
        <v>245</v>
      </c>
      <c r="K23" s="137">
        <v>2922</v>
      </c>
      <c r="L23" s="138">
        <v>518</v>
      </c>
      <c r="M23" s="137">
        <v>3369</v>
      </c>
      <c r="N23" s="138">
        <v>569</v>
      </c>
      <c r="O23" s="141">
        <f>I23+K23+M23</f>
        <v>7701</v>
      </c>
      <c r="P23" s="171">
        <f>J23+L23+N23</f>
        <v>1332</v>
      </c>
      <c r="Q23" s="139">
        <f t="shared" si="0"/>
        <v>88.8</v>
      </c>
      <c r="R23" s="140">
        <f t="shared" si="1"/>
        <v>5.781531531531532</v>
      </c>
      <c r="S23" s="141">
        <v>13912</v>
      </c>
      <c r="T23" s="168">
        <f t="shared" si="2"/>
        <v>-0.44644910868315124</v>
      </c>
      <c r="U23" s="137">
        <v>1867705</v>
      </c>
      <c r="V23" s="138">
        <v>223162</v>
      </c>
      <c r="W23" s="162">
        <f t="shared" si="3"/>
        <v>8.369278819870766</v>
      </c>
      <c r="X23" s="166"/>
    </row>
    <row r="24" spans="1:24" s="20" customFormat="1" ht="15" customHeight="1">
      <c r="A24" s="51">
        <v>20</v>
      </c>
      <c r="B24" s="161" t="s">
        <v>27</v>
      </c>
      <c r="C24" s="148">
        <v>40102</v>
      </c>
      <c r="D24" s="167" t="s">
        <v>2</v>
      </c>
      <c r="E24" s="167" t="s">
        <v>26</v>
      </c>
      <c r="F24" s="153">
        <v>99</v>
      </c>
      <c r="G24" s="153">
        <v>19</v>
      </c>
      <c r="H24" s="153">
        <v>10</v>
      </c>
      <c r="I24" s="137">
        <v>933</v>
      </c>
      <c r="J24" s="138">
        <v>181</v>
      </c>
      <c r="K24" s="137">
        <v>2328</v>
      </c>
      <c r="L24" s="138">
        <v>364</v>
      </c>
      <c r="M24" s="137">
        <v>2445</v>
      </c>
      <c r="N24" s="138">
        <v>379</v>
      </c>
      <c r="O24" s="141">
        <f>+M24+K24+I24</f>
        <v>5706</v>
      </c>
      <c r="P24" s="171">
        <f>+N24+L24+J24</f>
        <v>924</v>
      </c>
      <c r="Q24" s="139">
        <f t="shared" si="0"/>
        <v>48.63157894736842</v>
      </c>
      <c r="R24" s="140">
        <f t="shared" si="1"/>
        <v>6.175324675324675</v>
      </c>
      <c r="S24" s="141">
        <v>6902</v>
      </c>
      <c r="T24" s="168">
        <f t="shared" si="2"/>
        <v>-0.17328310634598668</v>
      </c>
      <c r="U24" s="137">
        <v>2561340</v>
      </c>
      <c r="V24" s="138">
        <v>269179</v>
      </c>
      <c r="W24" s="162">
        <f t="shared" si="3"/>
        <v>9.515378242730673</v>
      </c>
      <c r="X24" s="166"/>
    </row>
    <row r="25" spans="1:24" s="20" customFormat="1" ht="15" customHeight="1">
      <c r="A25" s="51">
        <v>21</v>
      </c>
      <c r="B25" s="161" t="s">
        <v>69</v>
      </c>
      <c r="C25" s="148">
        <v>40158</v>
      </c>
      <c r="D25" s="167" t="s">
        <v>43</v>
      </c>
      <c r="E25" s="167" t="s">
        <v>45</v>
      </c>
      <c r="F25" s="153">
        <v>6</v>
      </c>
      <c r="G25" s="153">
        <v>4</v>
      </c>
      <c r="H25" s="153">
        <v>2</v>
      </c>
      <c r="I25" s="137">
        <v>607.5</v>
      </c>
      <c r="J25" s="138">
        <v>45</v>
      </c>
      <c r="K25" s="137">
        <v>1694</v>
      </c>
      <c r="L25" s="138">
        <v>119</v>
      </c>
      <c r="M25" s="137">
        <v>1383</v>
      </c>
      <c r="N25" s="138">
        <v>101</v>
      </c>
      <c r="O25" s="141">
        <f>I25+K25+M25</f>
        <v>3684.5</v>
      </c>
      <c r="P25" s="171">
        <f>J25+L25+N25</f>
        <v>265</v>
      </c>
      <c r="Q25" s="139">
        <f t="shared" si="0"/>
        <v>66.25</v>
      </c>
      <c r="R25" s="140">
        <f t="shared" si="1"/>
        <v>13.903773584905661</v>
      </c>
      <c r="S25" s="141">
        <v>16976.5</v>
      </c>
      <c r="T25" s="168">
        <f t="shared" si="2"/>
        <v>-0.7829646864783671</v>
      </c>
      <c r="U25" s="137">
        <f>17696+23092+3684.5</f>
        <v>44472.5</v>
      </c>
      <c r="V25" s="138">
        <f>1896+1657+265</f>
        <v>3818</v>
      </c>
      <c r="W25" s="162">
        <f t="shared" si="3"/>
        <v>11.648114195914092</v>
      </c>
      <c r="X25" s="166"/>
    </row>
    <row r="26" spans="1:24" s="20" customFormat="1" ht="15" customHeight="1">
      <c r="A26" s="51">
        <v>22</v>
      </c>
      <c r="B26" s="161" t="s">
        <v>57</v>
      </c>
      <c r="C26" s="148">
        <v>40123</v>
      </c>
      <c r="D26" s="167" t="s">
        <v>83</v>
      </c>
      <c r="E26" s="167" t="s">
        <v>85</v>
      </c>
      <c r="F26" s="153">
        <v>42</v>
      </c>
      <c r="G26" s="153">
        <v>9</v>
      </c>
      <c r="H26" s="153">
        <v>5</v>
      </c>
      <c r="I26" s="137">
        <v>471</v>
      </c>
      <c r="J26" s="138">
        <v>84</v>
      </c>
      <c r="K26" s="137">
        <v>970</v>
      </c>
      <c r="L26" s="138">
        <v>170</v>
      </c>
      <c r="M26" s="137">
        <v>1090</v>
      </c>
      <c r="N26" s="138">
        <v>192</v>
      </c>
      <c r="O26" s="141">
        <f>SUM(I26+K26+M26)</f>
        <v>2531</v>
      </c>
      <c r="P26" s="171">
        <f>SUM(J26+L26+N26)</f>
        <v>446</v>
      </c>
      <c r="Q26" s="139">
        <f t="shared" si="0"/>
        <v>49.55555555555556</v>
      </c>
      <c r="R26" s="140">
        <f t="shared" si="1"/>
        <v>5.674887892376682</v>
      </c>
      <c r="S26" s="141">
        <v>335</v>
      </c>
      <c r="T26" s="168">
        <f t="shared" si="2"/>
        <v>6.555223880597015</v>
      </c>
      <c r="U26" s="137">
        <v>63604.25</v>
      </c>
      <c r="V26" s="138">
        <v>6988</v>
      </c>
      <c r="W26" s="162">
        <f t="shared" si="3"/>
        <v>9.101924728105324</v>
      </c>
      <c r="X26" s="166"/>
    </row>
    <row r="27" spans="1:24" s="20" customFormat="1" ht="15" customHeight="1">
      <c r="A27" s="51">
        <v>23</v>
      </c>
      <c r="B27" s="161" t="s">
        <v>79</v>
      </c>
      <c r="C27" s="148">
        <v>40109</v>
      </c>
      <c r="D27" s="167" t="s">
        <v>25</v>
      </c>
      <c r="E27" s="167" t="s">
        <v>29</v>
      </c>
      <c r="F27" s="153">
        <v>25</v>
      </c>
      <c r="G27" s="153">
        <v>4</v>
      </c>
      <c r="H27" s="153">
        <v>9</v>
      </c>
      <c r="I27" s="137">
        <v>248</v>
      </c>
      <c r="J27" s="138">
        <v>44</v>
      </c>
      <c r="K27" s="137">
        <v>1000</v>
      </c>
      <c r="L27" s="138">
        <v>175</v>
      </c>
      <c r="M27" s="137">
        <v>1256</v>
      </c>
      <c r="N27" s="138">
        <v>222</v>
      </c>
      <c r="O27" s="141">
        <f>I27+K27+M27</f>
        <v>2504</v>
      </c>
      <c r="P27" s="171">
        <f>J27+L27+N27</f>
        <v>441</v>
      </c>
      <c r="Q27" s="139">
        <f t="shared" si="0"/>
        <v>110.25</v>
      </c>
      <c r="R27" s="140">
        <f t="shared" si="1"/>
        <v>5.678004535147393</v>
      </c>
      <c r="S27" s="141">
        <v>4001</v>
      </c>
      <c r="T27" s="168">
        <f t="shared" si="2"/>
        <v>-0.37415646088477883</v>
      </c>
      <c r="U27" s="137">
        <v>543781.5</v>
      </c>
      <c r="V27" s="138">
        <v>78927</v>
      </c>
      <c r="W27" s="162">
        <f t="shared" si="3"/>
        <v>6.889676536546429</v>
      </c>
      <c r="X27" s="166"/>
    </row>
    <row r="28" spans="1:24" s="20" customFormat="1" ht="15" customHeight="1">
      <c r="A28" s="51">
        <v>24</v>
      </c>
      <c r="B28" s="161">
        <v>120</v>
      </c>
      <c r="C28" s="148">
        <v>39493</v>
      </c>
      <c r="D28" s="167" t="s">
        <v>83</v>
      </c>
      <c r="E28" s="167" t="s">
        <v>84</v>
      </c>
      <c r="F28" s="153">
        <v>179</v>
      </c>
      <c r="G28" s="153">
        <v>1</v>
      </c>
      <c r="H28" s="153">
        <v>25</v>
      </c>
      <c r="I28" s="137">
        <v>602</v>
      </c>
      <c r="J28" s="138">
        <v>121</v>
      </c>
      <c r="K28" s="137">
        <v>875</v>
      </c>
      <c r="L28" s="138">
        <v>175</v>
      </c>
      <c r="M28" s="137">
        <v>925</v>
      </c>
      <c r="N28" s="138">
        <v>185</v>
      </c>
      <c r="O28" s="141">
        <f>SUM(I28+K28+M28)</f>
        <v>2402</v>
      </c>
      <c r="P28" s="171">
        <f>SUM(J28+L28+N28)</f>
        <v>481</v>
      </c>
      <c r="Q28" s="139">
        <f t="shared" si="0"/>
        <v>481</v>
      </c>
      <c r="R28" s="140">
        <f t="shared" si="1"/>
        <v>4.993762993762994</v>
      </c>
      <c r="S28" s="141"/>
      <c r="T28" s="168">
        <f t="shared" si="2"/>
      </c>
      <c r="U28" s="137">
        <v>5031908.5</v>
      </c>
      <c r="V28" s="138">
        <v>1036658</v>
      </c>
      <c r="W28" s="162">
        <f t="shared" si="3"/>
        <v>4.853971608765861</v>
      </c>
      <c r="X28" s="166"/>
    </row>
    <row r="29" spans="1:24" s="20" customFormat="1" ht="15" customHeight="1">
      <c r="A29" s="51">
        <v>25</v>
      </c>
      <c r="B29" s="161" t="s">
        <v>86</v>
      </c>
      <c r="C29" s="148">
        <v>40074</v>
      </c>
      <c r="D29" s="167" t="s">
        <v>83</v>
      </c>
      <c r="E29" s="167" t="s">
        <v>87</v>
      </c>
      <c r="F29" s="153">
        <v>201</v>
      </c>
      <c r="G29" s="153">
        <v>1</v>
      </c>
      <c r="H29" s="153">
        <v>10</v>
      </c>
      <c r="I29" s="137">
        <v>536</v>
      </c>
      <c r="J29" s="138">
        <v>107</v>
      </c>
      <c r="K29" s="137">
        <v>625</v>
      </c>
      <c r="L29" s="138">
        <v>125</v>
      </c>
      <c r="M29" s="137">
        <v>875</v>
      </c>
      <c r="N29" s="138">
        <v>175</v>
      </c>
      <c r="O29" s="141">
        <f>SUM(I29+K29+M29)</f>
        <v>2036</v>
      </c>
      <c r="P29" s="171">
        <f>SUM(J29+L29+N29)</f>
        <v>407</v>
      </c>
      <c r="Q29" s="139">
        <f t="shared" si="0"/>
        <v>407</v>
      </c>
      <c r="R29" s="140">
        <f t="shared" si="1"/>
        <v>5.002457002457002</v>
      </c>
      <c r="S29" s="141"/>
      <c r="T29" s="168">
        <f t="shared" si="2"/>
      </c>
      <c r="U29" s="137">
        <v>806858.5</v>
      </c>
      <c r="V29" s="138">
        <v>105066</v>
      </c>
      <c r="W29" s="162">
        <f t="shared" si="3"/>
        <v>7.6795395275350735</v>
      </c>
      <c r="X29" s="166"/>
    </row>
    <row r="30" spans="1:24" s="20" customFormat="1" ht="15" customHeight="1">
      <c r="A30" s="51">
        <v>26</v>
      </c>
      <c r="B30" s="161" t="s">
        <v>51</v>
      </c>
      <c r="C30" s="148">
        <v>40151</v>
      </c>
      <c r="D30" s="167" t="s">
        <v>25</v>
      </c>
      <c r="E30" s="167" t="s">
        <v>80</v>
      </c>
      <c r="F30" s="153">
        <v>8</v>
      </c>
      <c r="G30" s="153">
        <v>3</v>
      </c>
      <c r="H30" s="153">
        <v>3</v>
      </c>
      <c r="I30" s="137">
        <v>198.5</v>
      </c>
      <c r="J30" s="138">
        <v>35</v>
      </c>
      <c r="K30" s="137">
        <v>623.5</v>
      </c>
      <c r="L30" s="138">
        <v>52</v>
      </c>
      <c r="M30" s="137">
        <v>1073</v>
      </c>
      <c r="N30" s="138">
        <v>93</v>
      </c>
      <c r="O30" s="141">
        <f>I30+K30+M30</f>
        <v>1895</v>
      </c>
      <c r="P30" s="171">
        <f>J30+L30+N30</f>
        <v>180</v>
      </c>
      <c r="Q30" s="139">
        <f t="shared" si="0"/>
        <v>60</v>
      </c>
      <c r="R30" s="140">
        <f t="shared" si="1"/>
        <v>10.527777777777779</v>
      </c>
      <c r="S30" s="141">
        <v>21860.75</v>
      </c>
      <c r="T30" s="168">
        <f t="shared" si="2"/>
        <v>-0.913314959459305</v>
      </c>
      <c r="U30" s="137">
        <v>100630.5</v>
      </c>
      <c r="V30" s="138">
        <v>7558</v>
      </c>
      <c r="W30" s="162">
        <f t="shared" si="3"/>
        <v>13.314435035723736</v>
      </c>
      <c r="X30" s="166"/>
    </row>
    <row r="31" spans="1:24" s="20" customFormat="1" ht="15" customHeight="1">
      <c r="A31" s="51">
        <v>27</v>
      </c>
      <c r="B31" s="161" t="s">
        <v>52</v>
      </c>
      <c r="C31" s="148">
        <v>40151</v>
      </c>
      <c r="D31" s="167" t="s">
        <v>25</v>
      </c>
      <c r="E31" s="167" t="s">
        <v>53</v>
      </c>
      <c r="F31" s="153">
        <v>2</v>
      </c>
      <c r="G31" s="153">
        <v>1</v>
      </c>
      <c r="H31" s="153">
        <v>3</v>
      </c>
      <c r="I31" s="137">
        <v>236</v>
      </c>
      <c r="J31" s="138">
        <v>27</v>
      </c>
      <c r="K31" s="137">
        <v>694</v>
      </c>
      <c r="L31" s="138">
        <v>78</v>
      </c>
      <c r="M31" s="137">
        <v>474</v>
      </c>
      <c r="N31" s="138">
        <v>54</v>
      </c>
      <c r="O31" s="141">
        <f>I31+K31+M31</f>
        <v>1404</v>
      </c>
      <c r="P31" s="171">
        <f>J31+L31+N31</f>
        <v>159</v>
      </c>
      <c r="Q31" s="139">
        <f t="shared" si="0"/>
        <v>159</v>
      </c>
      <c r="R31" s="140">
        <f t="shared" si="1"/>
        <v>8.830188679245284</v>
      </c>
      <c r="S31" s="141">
        <v>3703</v>
      </c>
      <c r="T31" s="168">
        <f t="shared" si="2"/>
        <v>-0.6208479611126114</v>
      </c>
      <c r="U31" s="137">
        <v>22468</v>
      </c>
      <c r="V31" s="138">
        <v>2293</v>
      </c>
      <c r="W31" s="162">
        <f t="shared" si="3"/>
        <v>9.798517226341039</v>
      </c>
      <c r="X31" s="166"/>
    </row>
    <row r="32" spans="1:24" s="20" customFormat="1" ht="15" customHeight="1">
      <c r="A32" s="51">
        <v>28</v>
      </c>
      <c r="B32" s="161" t="s">
        <v>30</v>
      </c>
      <c r="C32" s="148">
        <v>40116</v>
      </c>
      <c r="D32" s="167" t="s">
        <v>83</v>
      </c>
      <c r="E32" s="167" t="s">
        <v>70</v>
      </c>
      <c r="F32" s="153">
        <v>252</v>
      </c>
      <c r="G32" s="153">
        <v>4</v>
      </c>
      <c r="H32" s="153">
        <v>8</v>
      </c>
      <c r="I32" s="137">
        <v>304</v>
      </c>
      <c r="J32" s="138">
        <v>74</v>
      </c>
      <c r="K32" s="137">
        <v>391</v>
      </c>
      <c r="L32" s="138">
        <v>103</v>
      </c>
      <c r="M32" s="137">
        <v>389</v>
      </c>
      <c r="N32" s="138">
        <v>95</v>
      </c>
      <c r="O32" s="141">
        <f>I32+K32+M32</f>
        <v>1084</v>
      </c>
      <c r="P32" s="171">
        <f>SUM(J32+L32+N32)</f>
        <v>272</v>
      </c>
      <c r="Q32" s="139">
        <f t="shared" si="0"/>
        <v>68</v>
      </c>
      <c r="R32" s="140">
        <f t="shared" si="1"/>
        <v>3.985294117647059</v>
      </c>
      <c r="S32" s="141">
        <v>7328</v>
      </c>
      <c r="T32" s="168">
        <f t="shared" si="2"/>
        <v>-0.8520742358078602</v>
      </c>
      <c r="U32" s="137">
        <v>3639891.75</v>
      </c>
      <c r="V32" s="138">
        <v>454900</v>
      </c>
      <c r="W32" s="162">
        <f t="shared" si="3"/>
        <v>8.001520663882172</v>
      </c>
      <c r="X32" s="166"/>
    </row>
    <row r="33" spans="1:24" s="20" customFormat="1" ht="15" customHeight="1">
      <c r="A33" s="51">
        <v>29</v>
      </c>
      <c r="B33" s="161" t="s">
        <v>34</v>
      </c>
      <c r="C33" s="148">
        <v>40137</v>
      </c>
      <c r="D33" s="167" t="s">
        <v>2</v>
      </c>
      <c r="E33" s="167" t="s">
        <v>26</v>
      </c>
      <c r="F33" s="153">
        <v>24</v>
      </c>
      <c r="G33" s="153">
        <v>3</v>
      </c>
      <c r="H33" s="153">
        <v>5</v>
      </c>
      <c r="I33" s="137">
        <v>30</v>
      </c>
      <c r="J33" s="138">
        <v>3</v>
      </c>
      <c r="K33" s="137">
        <v>490</v>
      </c>
      <c r="L33" s="138">
        <v>39</v>
      </c>
      <c r="M33" s="137">
        <v>476</v>
      </c>
      <c r="N33" s="138">
        <v>42</v>
      </c>
      <c r="O33" s="141">
        <f>+M33+K33+I33</f>
        <v>996</v>
      </c>
      <c r="P33" s="171">
        <f>+N33+L33+J33</f>
        <v>84</v>
      </c>
      <c r="Q33" s="139">
        <f t="shared" si="0"/>
        <v>28</v>
      </c>
      <c r="R33" s="140">
        <f t="shared" si="1"/>
        <v>11.857142857142858</v>
      </c>
      <c r="S33" s="141">
        <v>16197</v>
      </c>
      <c r="T33" s="168">
        <f t="shared" si="2"/>
        <v>-0.9385071309501759</v>
      </c>
      <c r="U33" s="137">
        <v>452365</v>
      </c>
      <c r="V33" s="138">
        <v>41335</v>
      </c>
      <c r="W33" s="162">
        <f t="shared" si="3"/>
        <v>10.943873230918108</v>
      </c>
      <c r="X33" s="166"/>
    </row>
    <row r="34" spans="1:24" s="20" customFormat="1" ht="15" customHeight="1">
      <c r="A34" s="51">
        <v>30</v>
      </c>
      <c r="B34" s="161" t="s">
        <v>55</v>
      </c>
      <c r="C34" s="148">
        <v>40109</v>
      </c>
      <c r="D34" s="167" t="s">
        <v>25</v>
      </c>
      <c r="E34" s="167" t="s">
        <v>56</v>
      </c>
      <c r="F34" s="153">
        <v>35</v>
      </c>
      <c r="G34" s="153">
        <v>2</v>
      </c>
      <c r="H34" s="153">
        <v>7</v>
      </c>
      <c r="I34" s="137">
        <v>136</v>
      </c>
      <c r="J34" s="138">
        <v>24</v>
      </c>
      <c r="K34" s="137">
        <v>346</v>
      </c>
      <c r="L34" s="138">
        <v>61</v>
      </c>
      <c r="M34" s="137">
        <v>342</v>
      </c>
      <c r="N34" s="138">
        <v>60</v>
      </c>
      <c r="O34" s="141">
        <f>I34+K34+M34</f>
        <v>824</v>
      </c>
      <c r="P34" s="171">
        <f>J34+L34+N34</f>
        <v>145</v>
      </c>
      <c r="Q34" s="139">
        <f t="shared" si="0"/>
        <v>72.5</v>
      </c>
      <c r="R34" s="140">
        <f t="shared" si="1"/>
        <v>5.682758620689655</v>
      </c>
      <c r="S34" s="141">
        <v>591</v>
      </c>
      <c r="T34" s="168">
        <f t="shared" si="2"/>
        <v>0.3942470389170897</v>
      </c>
      <c r="U34" s="137">
        <v>246325</v>
      </c>
      <c r="V34" s="138">
        <v>25061</v>
      </c>
      <c r="W34" s="162">
        <f t="shared" si="3"/>
        <v>9.82901719803679</v>
      </c>
      <c r="X34" s="166"/>
    </row>
    <row r="35" spans="1:24" s="20" customFormat="1" ht="15" customHeight="1">
      <c r="A35" s="51">
        <v>31</v>
      </c>
      <c r="B35" s="161" t="s">
        <v>60</v>
      </c>
      <c r="C35" s="148">
        <v>40116</v>
      </c>
      <c r="D35" s="167" t="s">
        <v>43</v>
      </c>
      <c r="E35" s="167" t="s">
        <v>61</v>
      </c>
      <c r="F35" s="153">
        <v>88</v>
      </c>
      <c r="G35" s="153">
        <v>2</v>
      </c>
      <c r="H35" s="153">
        <v>8</v>
      </c>
      <c r="I35" s="137">
        <v>116</v>
      </c>
      <c r="J35" s="138">
        <v>27</v>
      </c>
      <c r="K35" s="137">
        <v>274</v>
      </c>
      <c r="L35" s="138">
        <v>64</v>
      </c>
      <c r="M35" s="137">
        <v>207</v>
      </c>
      <c r="N35" s="138">
        <v>47</v>
      </c>
      <c r="O35" s="141">
        <f>I35+K35+M35</f>
        <v>597</v>
      </c>
      <c r="P35" s="171">
        <f>J35+L35+N35</f>
        <v>138</v>
      </c>
      <c r="Q35" s="139">
        <f t="shared" si="0"/>
        <v>69</v>
      </c>
      <c r="R35" s="140">
        <f t="shared" si="1"/>
        <v>4.326086956521739</v>
      </c>
      <c r="S35" s="141">
        <v>498</v>
      </c>
      <c r="T35" s="168">
        <f t="shared" si="2"/>
        <v>0.19879518072289157</v>
      </c>
      <c r="U35" s="137">
        <f>273899+843+597</f>
        <v>275339</v>
      </c>
      <c r="V35" s="138">
        <f>36462+181+138</f>
        <v>36781</v>
      </c>
      <c r="W35" s="162">
        <f t="shared" si="3"/>
        <v>7.485903047769229</v>
      </c>
      <c r="X35" s="166"/>
    </row>
    <row r="36" spans="1:24" s="20" customFormat="1" ht="15" customHeight="1">
      <c r="A36" s="51">
        <v>32</v>
      </c>
      <c r="B36" s="161" t="s">
        <v>59</v>
      </c>
      <c r="C36" s="148">
        <v>40088</v>
      </c>
      <c r="D36" s="167" t="s">
        <v>54</v>
      </c>
      <c r="E36" s="167" t="s">
        <v>58</v>
      </c>
      <c r="F36" s="153">
        <v>53</v>
      </c>
      <c r="G36" s="153">
        <v>2</v>
      </c>
      <c r="H36" s="153">
        <v>11</v>
      </c>
      <c r="I36" s="137">
        <v>129</v>
      </c>
      <c r="J36" s="138">
        <v>21</v>
      </c>
      <c r="K36" s="137">
        <v>300</v>
      </c>
      <c r="L36" s="138">
        <v>46</v>
      </c>
      <c r="M36" s="137">
        <v>154</v>
      </c>
      <c r="N36" s="138">
        <v>23</v>
      </c>
      <c r="O36" s="141">
        <f>+I36+K36+M36</f>
        <v>583</v>
      </c>
      <c r="P36" s="171">
        <f>+J36+L36+N36</f>
        <v>90</v>
      </c>
      <c r="Q36" s="139">
        <f t="shared" si="0"/>
        <v>45</v>
      </c>
      <c r="R36" s="140">
        <f t="shared" si="1"/>
        <v>6.477777777777778</v>
      </c>
      <c r="S36" s="141">
        <v>152</v>
      </c>
      <c r="T36" s="168">
        <f t="shared" si="2"/>
        <v>2.835526315789474</v>
      </c>
      <c r="U36" s="137">
        <v>519801</v>
      </c>
      <c r="V36" s="138">
        <v>51202</v>
      </c>
      <c r="W36" s="162">
        <f t="shared" si="3"/>
        <v>10.151966720049998</v>
      </c>
      <c r="X36" s="166"/>
    </row>
    <row r="37" spans="1:24" s="20" customFormat="1" ht="15" customHeight="1">
      <c r="A37" s="51">
        <v>33</v>
      </c>
      <c r="B37" s="161" t="s">
        <v>93</v>
      </c>
      <c r="C37" s="148">
        <v>40088</v>
      </c>
      <c r="D37" s="167" t="s">
        <v>43</v>
      </c>
      <c r="E37" s="167" t="s">
        <v>94</v>
      </c>
      <c r="F37" s="153">
        <v>55</v>
      </c>
      <c r="G37" s="153">
        <v>2</v>
      </c>
      <c r="H37" s="153">
        <v>8</v>
      </c>
      <c r="I37" s="137">
        <v>67</v>
      </c>
      <c r="J37" s="138">
        <v>13</v>
      </c>
      <c r="K37" s="137">
        <v>210</v>
      </c>
      <c r="L37" s="138">
        <v>34</v>
      </c>
      <c r="M37" s="137">
        <v>243.5</v>
      </c>
      <c r="N37" s="138">
        <v>37</v>
      </c>
      <c r="O37" s="141">
        <f>I37+K37+M37</f>
        <v>520.5</v>
      </c>
      <c r="P37" s="171">
        <f>J37+L37+N37</f>
        <v>84</v>
      </c>
      <c r="Q37" s="139">
        <f t="shared" si="0"/>
        <v>42</v>
      </c>
      <c r="R37" s="140">
        <f t="shared" si="1"/>
        <v>6.196428571428571</v>
      </c>
      <c r="S37" s="141"/>
      <c r="T37" s="168">
        <f t="shared" si="2"/>
      </c>
      <c r="U37" s="137">
        <v>146125</v>
      </c>
      <c r="V37" s="138">
        <v>17968</v>
      </c>
      <c r="W37" s="162">
        <f t="shared" si="3"/>
        <v>8.132513357079253</v>
      </c>
      <c r="X37" s="166"/>
    </row>
    <row r="38" spans="1:24" s="20" customFormat="1" ht="14.25" customHeight="1">
      <c r="A38" s="51">
        <v>34</v>
      </c>
      <c r="B38" s="161" t="s">
        <v>38</v>
      </c>
      <c r="C38" s="148">
        <v>40123</v>
      </c>
      <c r="D38" s="167" t="s">
        <v>83</v>
      </c>
      <c r="E38" s="167" t="s">
        <v>39</v>
      </c>
      <c r="F38" s="153">
        <v>20</v>
      </c>
      <c r="G38" s="153">
        <v>2</v>
      </c>
      <c r="H38" s="153">
        <v>6</v>
      </c>
      <c r="I38" s="137">
        <v>130</v>
      </c>
      <c r="J38" s="138">
        <v>24</v>
      </c>
      <c r="K38" s="137">
        <v>158</v>
      </c>
      <c r="L38" s="138">
        <v>29</v>
      </c>
      <c r="M38" s="137">
        <v>232</v>
      </c>
      <c r="N38" s="138">
        <v>43</v>
      </c>
      <c r="O38" s="141">
        <f>I38+K38+M38</f>
        <v>520</v>
      </c>
      <c r="P38" s="171">
        <f>SUM(J38+L38+N38)</f>
        <v>96</v>
      </c>
      <c r="Q38" s="139">
        <f t="shared" si="0"/>
        <v>48</v>
      </c>
      <c r="R38" s="140">
        <f t="shared" si="1"/>
        <v>5.416666666666667</v>
      </c>
      <c r="S38" s="141">
        <v>953</v>
      </c>
      <c r="T38" s="168">
        <f t="shared" si="2"/>
        <v>-0.45435466946484787</v>
      </c>
      <c r="U38" s="137">
        <v>57178.25</v>
      </c>
      <c r="V38" s="138">
        <v>6890</v>
      </c>
      <c r="W38" s="162">
        <f t="shared" si="3"/>
        <v>8.298730043541365</v>
      </c>
      <c r="X38" s="166"/>
    </row>
    <row r="39" spans="1:24" s="20" customFormat="1" ht="15" customHeight="1">
      <c r="A39" s="51">
        <v>35</v>
      </c>
      <c r="B39" s="161" t="s">
        <v>88</v>
      </c>
      <c r="C39" s="148">
        <v>40130</v>
      </c>
      <c r="D39" s="167" t="s">
        <v>54</v>
      </c>
      <c r="E39" s="167" t="s">
        <v>89</v>
      </c>
      <c r="F39" s="153">
        <v>17</v>
      </c>
      <c r="G39" s="153">
        <v>3</v>
      </c>
      <c r="H39" s="153">
        <v>5</v>
      </c>
      <c r="I39" s="137">
        <v>102</v>
      </c>
      <c r="J39" s="138">
        <v>19</v>
      </c>
      <c r="K39" s="137">
        <v>154</v>
      </c>
      <c r="L39" s="138">
        <v>25</v>
      </c>
      <c r="M39" s="137">
        <v>134</v>
      </c>
      <c r="N39" s="138">
        <v>21</v>
      </c>
      <c r="O39" s="141">
        <f>+I39+K39+M39</f>
        <v>390</v>
      </c>
      <c r="P39" s="171">
        <f>+J39+L39+N39</f>
        <v>65</v>
      </c>
      <c r="Q39" s="139">
        <f t="shared" si="0"/>
        <v>21.666666666666668</v>
      </c>
      <c r="R39" s="140">
        <f t="shared" si="1"/>
        <v>6</v>
      </c>
      <c r="S39" s="141">
        <v>152</v>
      </c>
      <c r="T39" s="168">
        <f t="shared" si="2"/>
        <v>1.5657894736842106</v>
      </c>
      <c r="U39" s="137">
        <v>50223</v>
      </c>
      <c r="V39" s="138">
        <v>4267</v>
      </c>
      <c r="W39" s="162">
        <f t="shared" si="3"/>
        <v>11.770096086243262</v>
      </c>
      <c r="X39" s="166"/>
    </row>
    <row r="40" spans="1:24" s="20" customFormat="1" ht="15" customHeight="1" thickBot="1">
      <c r="A40" s="51">
        <v>36</v>
      </c>
      <c r="B40" s="164" t="s">
        <v>42</v>
      </c>
      <c r="C40" s="149">
        <v>40067</v>
      </c>
      <c r="D40" s="172" t="s">
        <v>43</v>
      </c>
      <c r="E40" s="172" t="s">
        <v>45</v>
      </c>
      <c r="F40" s="165">
        <v>105</v>
      </c>
      <c r="G40" s="165">
        <v>1</v>
      </c>
      <c r="H40" s="165">
        <v>15</v>
      </c>
      <c r="I40" s="146">
        <v>16</v>
      </c>
      <c r="J40" s="147">
        <v>4</v>
      </c>
      <c r="K40" s="146">
        <v>26</v>
      </c>
      <c r="L40" s="147">
        <v>6</v>
      </c>
      <c r="M40" s="146">
        <v>28</v>
      </c>
      <c r="N40" s="147">
        <v>7</v>
      </c>
      <c r="O40" s="150">
        <f>I40+K40+M40</f>
        <v>70</v>
      </c>
      <c r="P40" s="173">
        <f>J40+L40+N40</f>
        <v>17</v>
      </c>
      <c r="Q40" s="151">
        <f t="shared" si="0"/>
        <v>17</v>
      </c>
      <c r="R40" s="152">
        <f t="shared" si="1"/>
        <v>4.117647058823529</v>
      </c>
      <c r="S40" s="150">
        <v>1099</v>
      </c>
      <c r="T40" s="170">
        <f t="shared" si="2"/>
        <v>-0.9363057324840764</v>
      </c>
      <c r="U40" s="146">
        <f>606523.75+1633+70</f>
        <v>608226.75</v>
      </c>
      <c r="V40" s="147">
        <f>70653+264+17</f>
        <v>70934</v>
      </c>
      <c r="W40" s="174">
        <f t="shared" si="3"/>
        <v>8.574544647136776</v>
      </c>
      <c r="X40" s="166"/>
    </row>
    <row r="41" spans="1:28" s="22" customFormat="1" ht="15">
      <c r="A41" s="1"/>
      <c r="B41" s="204"/>
      <c r="C41" s="205"/>
      <c r="D41" s="205"/>
      <c r="E41" s="206"/>
      <c r="F41" s="3"/>
      <c r="G41" s="3"/>
      <c r="H41" s="4"/>
      <c r="I41" s="120"/>
      <c r="J41" s="125"/>
      <c r="K41" s="120"/>
      <c r="L41" s="125"/>
      <c r="M41" s="120"/>
      <c r="N41" s="125"/>
      <c r="O41" s="121"/>
      <c r="P41" s="131"/>
      <c r="Q41" s="125"/>
      <c r="R41" s="5"/>
      <c r="S41" s="120"/>
      <c r="T41" s="6"/>
      <c r="U41" s="120"/>
      <c r="V41" s="125"/>
      <c r="W41" s="5"/>
      <c r="AB41" s="22" t="s">
        <v>17</v>
      </c>
    </row>
    <row r="42" spans="1:24" s="26" customFormat="1" ht="18">
      <c r="A42" s="23"/>
      <c r="B42" s="24"/>
      <c r="C42" s="25"/>
      <c r="F42" s="27"/>
      <c r="G42" s="28"/>
      <c r="H42" s="29"/>
      <c r="I42" s="31"/>
      <c r="J42" s="126"/>
      <c r="K42" s="31"/>
      <c r="L42" s="126"/>
      <c r="M42" s="31"/>
      <c r="N42" s="126"/>
      <c r="O42" s="31"/>
      <c r="P42" s="126"/>
      <c r="Q42" s="126"/>
      <c r="R42" s="30"/>
      <c r="S42" s="31"/>
      <c r="T42" s="32"/>
      <c r="U42" s="31"/>
      <c r="V42" s="126"/>
      <c r="W42" s="30"/>
      <c r="X42" s="33"/>
    </row>
    <row r="43" spans="4:23" ht="18">
      <c r="D43" s="202"/>
      <c r="E43" s="203"/>
      <c r="F43" s="203"/>
      <c r="G43" s="203"/>
      <c r="S43" s="210" t="s">
        <v>0</v>
      </c>
      <c r="T43" s="210"/>
      <c r="U43" s="210"/>
      <c r="V43" s="210"/>
      <c r="W43" s="210"/>
    </row>
    <row r="44" spans="4:23" ht="18">
      <c r="D44" s="39"/>
      <c r="E44" s="40"/>
      <c r="F44" s="41"/>
      <c r="G44" s="41"/>
      <c r="S44" s="210"/>
      <c r="T44" s="210"/>
      <c r="U44" s="210"/>
      <c r="V44" s="210"/>
      <c r="W44" s="210"/>
    </row>
    <row r="45" spans="19:23" ht="18">
      <c r="S45" s="210"/>
      <c r="T45" s="210"/>
      <c r="U45" s="210"/>
      <c r="V45" s="210"/>
      <c r="W45" s="210"/>
    </row>
    <row r="46" spans="16:23" ht="18">
      <c r="P46" s="207" t="s">
        <v>23</v>
      </c>
      <c r="Q46" s="208"/>
      <c r="R46" s="208"/>
      <c r="S46" s="208"/>
      <c r="T46" s="208"/>
      <c r="U46" s="208"/>
      <c r="V46" s="208"/>
      <c r="W46" s="208"/>
    </row>
    <row r="47" spans="16:23" ht="18">
      <c r="P47" s="208"/>
      <c r="Q47" s="208"/>
      <c r="R47" s="208"/>
      <c r="S47" s="208"/>
      <c r="T47" s="208"/>
      <c r="U47" s="208"/>
      <c r="V47" s="208"/>
      <c r="W47" s="208"/>
    </row>
    <row r="48" spans="16:23" ht="18">
      <c r="P48" s="208"/>
      <c r="Q48" s="208"/>
      <c r="R48" s="208"/>
      <c r="S48" s="208"/>
      <c r="T48" s="208"/>
      <c r="U48" s="208"/>
      <c r="V48" s="208"/>
      <c r="W48" s="208"/>
    </row>
    <row r="49" spans="16:23" ht="18">
      <c r="P49" s="208"/>
      <c r="Q49" s="208"/>
      <c r="R49" s="208"/>
      <c r="S49" s="208"/>
      <c r="T49" s="208"/>
      <c r="U49" s="208"/>
      <c r="V49" s="208"/>
      <c r="W49" s="208"/>
    </row>
    <row r="50" spans="16:23" ht="18">
      <c r="P50" s="208"/>
      <c r="Q50" s="208"/>
      <c r="R50" s="208"/>
      <c r="S50" s="208"/>
      <c r="T50" s="208"/>
      <c r="U50" s="208"/>
      <c r="V50" s="208"/>
      <c r="W50" s="208"/>
    </row>
    <row r="51" spans="16:23" ht="18">
      <c r="P51" s="208"/>
      <c r="Q51" s="208"/>
      <c r="R51" s="208"/>
      <c r="S51" s="208"/>
      <c r="T51" s="208"/>
      <c r="U51" s="208"/>
      <c r="V51" s="208"/>
      <c r="W51" s="208"/>
    </row>
    <row r="52" spans="16:23" ht="18">
      <c r="P52" s="209" t="s">
        <v>11</v>
      </c>
      <c r="Q52" s="208"/>
      <c r="R52" s="208"/>
      <c r="S52" s="208"/>
      <c r="T52" s="208"/>
      <c r="U52" s="208"/>
      <c r="V52" s="208"/>
      <c r="W52" s="208"/>
    </row>
    <row r="53" spans="16:23" ht="18">
      <c r="P53" s="208"/>
      <c r="Q53" s="208"/>
      <c r="R53" s="208"/>
      <c r="S53" s="208"/>
      <c r="T53" s="208"/>
      <c r="U53" s="208"/>
      <c r="V53" s="208"/>
      <c r="W53" s="208"/>
    </row>
    <row r="54" spans="16:23" ht="18">
      <c r="P54" s="208"/>
      <c r="Q54" s="208"/>
      <c r="R54" s="208"/>
      <c r="S54" s="208"/>
      <c r="T54" s="208"/>
      <c r="U54" s="208"/>
      <c r="V54" s="208"/>
      <c r="W54" s="208"/>
    </row>
    <row r="55" spans="16:23" ht="18">
      <c r="P55" s="208"/>
      <c r="Q55" s="208"/>
      <c r="R55" s="208"/>
      <c r="S55" s="208"/>
      <c r="T55" s="208"/>
      <c r="U55" s="208"/>
      <c r="V55" s="208"/>
      <c r="W55" s="208"/>
    </row>
    <row r="56" spans="16:23" ht="18">
      <c r="P56" s="208"/>
      <c r="Q56" s="208"/>
      <c r="R56" s="208"/>
      <c r="S56" s="208"/>
      <c r="T56" s="208"/>
      <c r="U56" s="208"/>
      <c r="V56" s="208"/>
      <c r="W56" s="208"/>
    </row>
    <row r="57" spans="16:23" ht="18">
      <c r="P57" s="208"/>
      <c r="Q57" s="208"/>
      <c r="R57" s="208"/>
      <c r="S57" s="208"/>
      <c r="T57" s="208"/>
      <c r="U57" s="208"/>
      <c r="V57" s="208"/>
      <c r="W57" s="208"/>
    </row>
    <row r="58" spans="16:23" ht="18">
      <c r="P58" s="208"/>
      <c r="Q58" s="208"/>
      <c r="R58" s="208"/>
      <c r="S58" s="208"/>
      <c r="T58" s="208"/>
      <c r="U58" s="208"/>
      <c r="V58" s="208"/>
      <c r="W58" s="208"/>
    </row>
  </sheetData>
  <sheetProtection/>
  <mergeCells count="19">
    <mergeCell ref="U3:W3"/>
    <mergeCell ref="B3:B4"/>
    <mergeCell ref="C3:C4"/>
    <mergeCell ref="E3:E4"/>
    <mergeCell ref="H3:H4"/>
    <mergeCell ref="D3:D4"/>
    <mergeCell ref="M3:N3"/>
    <mergeCell ref="K3:L3"/>
    <mergeCell ref="O3:R3"/>
    <mergeCell ref="D43:G43"/>
    <mergeCell ref="B41:E41"/>
    <mergeCell ref="P46:W51"/>
    <mergeCell ref="P52:W58"/>
    <mergeCell ref="S43:W45"/>
    <mergeCell ref="A2:W2"/>
    <mergeCell ref="S3:T3"/>
    <mergeCell ref="F3:F4"/>
    <mergeCell ref="I3:J3"/>
    <mergeCell ref="G3:G4"/>
  </mergeCells>
  <printOptions/>
  <pageMargins left="0.3" right="0.13" top="1" bottom="1" header="0.5" footer="0.5"/>
  <pageSetup orientation="portrait" paperSize="9" scale="35" r:id="rId2"/>
  <ignoredErrors>
    <ignoredError sqref="T41:W41 N41 O41:S42 O13:T38 U13:V17 O39" formula="1"/>
    <ignoredError sqref="W5:W12 W39:W40 U39:V40" unlockedFormula="1"/>
    <ignoredError sqref="W18:W38 W13:W17 U18:V38" formula="1"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6" zoomScaleNormal="126" zoomScalePageLayoutView="0" workbookViewId="0" topLeftCell="A1">
      <selection activeCell="B3" sqref="B3:B4"/>
    </sheetView>
  </sheetViews>
  <sheetFormatPr defaultColWidth="39.8515625" defaultRowHeight="12.75"/>
  <cols>
    <col min="1" max="1" width="4.140625" style="113" bestFit="1" customWidth="1"/>
    <col min="2" max="2" width="38.28125" style="112" customWidth="1"/>
    <col min="3" max="3" width="9.421875" style="110" customWidth="1"/>
    <col min="4" max="4" width="15.28125" style="112" bestFit="1" customWidth="1"/>
    <col min="5" max="5" width="18.140625" style="114" hidden="1" customWidth="1"/>
    <col min="6" max="6" width="6.28125" style="110" hidden="1" customWidth="1"/>
    <col min="7" max="7" width="8.57421875" style="110" bestFit="1" customWidth="1"/>
    <col min="8" max="8" width="10.57421875" style="110" customWidth="1"/>
    <col min="9" max="9" width="11.00390625" style="111" hidden="1" customWidth="1"/>
    <col min="10" max="10" width="7.421875" style="112" hidden="1" customWidth="1"/>
    <col min="11" max="11" width="11.00390625" style="111" hidden="1" customWidth="1"/>
    <col min="12" max="12" width="8.00390625" style="112" hidden="1" customWidth="1"/>
    <col min="13" max="13" width="12.140625" style="111" hidden="1" customWidth="1"/>
    <col min="14" max="14" width="9.140625" style="112" hidden="1" customWidth="1"/>
    <col min="15" max="15" width="12.28125" style="115" bestFit="1" customWidth="1"/>
    <col min="16" max="16" width="7.8515625" style="112" bestFit="1" customWidth="1"/>
    <col min="17" max="17" width="10.7109375" style="112" hidden="1" customWidth="1"/>
    <col min="18" max="18" width="7.7109375" style="117" hidden="1" customWidth="1"/>
    <col min="19" max="19" width="12.140625" style="118" hidden="1" customWidth="1"/>
    <col min="20" max="20" width="0.5625" style="112" hidden="1" customWidth="1"/>
    <col min="21" max="21" width="13.421875" style="111" bestFit="1" customWidth="1"/>
    <col min="22" max="22" width="9.57421875" style="119" bestFit="1" customWidth="1"/>
    <col min="23" max="23" width="7.140625" style="117" customWidth="1"/>
    <col min="24" max="24" width="2.140625" style="116" bestFit="1" customWidth="1"/>
    <col min="25" max="27" width="39.8515625" style="112" customWidth="1"/>
    <col min="28" max="28" width="2.00390625" style="112" bestFit="1" customWidth="1"/>
    <col min="29" max="16384" width="39.8515625" style="112" customWidth="1"/>
  </cols>
  <sheetData>
    <row r="1" spans="1:15" s="64" customFormat="1" ht="99" customHeight="1">
      <c r="A1" s="52"/>
      <c r="B1" s="53"/>
      <c r="C1" s="54"/>
      <c r="D1" s="55"/>
      <c r="E1" s="55"/>
      <c r="F1" s="56"/>
      <c r="G1" s="56"/>
      <c r="H1" s="56"/>
      <c r="I1" s="57"/>
      <c r="J1" s="58"/>
      <c r="K1" s="59"/>
      <c r="L1" s="60"/>
      <c r="M1" s="61"/>
      <c r="N1" s="62"/>
      <c r="O1" s="63"/>
    </row>
    <row r="2" spans="1:23" s="65" customFormat="1" ht="27.75" thickBot="1">
      <c r="A2" s="223" t="s">
        <v>12</v>
      </c>
      <c r="B2" s="224"/>
      <c r="C2" s="224"/>
      <c r="D2" s="224"/>
      <c r="E2" s="224"/>
      <c r="F2" s="224"/>
      <c r="G2" s="224"/>
      <c r="H2" s="224"/>
      <c r="I2" s="224"/>
      <c r="J2" s="224"/>
      <c r="K2" s="224"/>
      <c r="L2" s="224"/>
      <c r="M2" s="224"/>
      <c r="N2" s="224"/>
      <c r="O2" s="224"/>
      <c r="P2" s="224"/>
      <c r="Q2" s="224"/>
      <c r="R2" s="224"/>
      <c r="S2" s="224"/>
      <c r="T2" s="224"/>
      <c r="U2" s="224"/>
      <c r="V2" s="224"/>
      <c r="W2" s="224"/>
    </row>
    <row r="3" spans="1:23" s="67" customFormat="1" ht="16.5" customHeight="1">
      <c r="A3" s="66"/>
      <c r="B3" s="225" t="s">
        <v>13</v>
      </c>
      <c r="C3" s="227" t="s">
        <v>18</v>
      </c>
      <c r="D3" s="229" t="s">
        <v>4</v>
      </c>
      <c r="E3" s="229" t="s">
        <v>1</v>
      </c>
      <c r="F3" s="229" t="s">
        <v>19</v>
      </c>
      <c r="G3" s="229" t="s">
        <v>20</v>
      </c>
      <c r="H3" s="229" t="s">
        <v>21</v>
      </c>
      <c r="I3" s="232" t="s">
        <v>5</v>
      </c>
      <c r="J3" s="232"/>
      <c r="K3" s="232" t="s">
        <v>6</v>
      </c>
      <c r="L3" s="232"/>
      <c r="M3" s="232" t="s">
        <v>7</v>
      </c>
      <c r="N3" s="232"/>
      <c r="O3" s="233" t="s">
        <v>22</v>
      </c>
      <c r="P3" s="233"/>
      <c r="Q3" s="233"/>
      <c r="R3" s="233"/>
      <c r="S3" s="232" t="s">
        <v>3</v>
      </c>
      <c r="T3" s="232"/>
      <c r="U3" s="233" t="s">
        <v>14</v>
      </c>
      <c r="V3" s="233"/>
      <c r="W3" s="234"/>
    </row>
    <row r="4" spans="1:23" s="67" customFormat="1" ht="37.5" customHeight="1" thickBot="1">
      <c r="A4" s="68"/>
      <c r="B4" s="226"/>
      <c r="C4" s="228"/>
      <c r="D4" s="230"/>
      <c r="E4" s="230"/>
      <c r="F4" s="231"/>
      <c r="G4" s="231"/>
      <c r="H4" s="231"/>
      <c r="I4" s="69" t="s">
        <v>10</v>
      </c>
      <c r="J4" s="70" t="s">
        <v>9</v>
      </c>
      <c r="K4" s="69" t="s">
        <v>10</v>
      </c>
      <c r="L4" s="70" t="s">
        <v>9</v>
      </c>
      <c r="M4" s="69" t="s">
        <v>10</v>
      </c>
      <c r="N4" s="70" t="s">
        <v>9</v>
      </c>
      <c r="O4" s="71" t="s">
        <v>10</v>
      </c>
      <c r="P4" s="72" t="s">
        <v>9</v>
      </c>
      <c r="Q4" s="72" t="s">
        <v>15</v>
      </c>
      <c r="R4" s="73" t="s">
        <v>16</v>
      </c>
      <c r="S4" s="69" t="s">
        <v>10</v>
      </c>
      <c r="T4" s="74" t="s">
        <v>8</v>
      </c>
      <c r="U4" s="69" t="s">
        <v>10</v>
      </c>
      <c r="V4" s="70" t="s">
        <v>9</v>
      </c>
      <c r="W4" s="75" t="s">
        <v>16</v>
      </c>
    </row>
    <row r="5" spans="1:24" s="76" customFormat="1" ht="15.75" customHeight="1">
      <c r="A5" s="2">
        <v>1</v>
      </c>
      <c r="B5" s="175" t="s">
        <v>75</v>
      </c>
      <c r="C5" s="176">
        <v>40165</v>
      </c>
      <c r="D5" s="177" t="s">
        <v>25</v>
      </c>
      <c r="E5" s="177" t="s">
        <v>56</v>
      </c>
      <c r="F5" s="178">
        <v>125</v>
      </c>
      <c r="G5" s="178">
        <v>183</v>
      </c>
      <c r="H5" s="178">
        <v>1</v>
      </c>
      <c r="I5" s="179">
        <v>573461.25</v>
      </c>
      <c r="J5" s="180">
        <v>51426</v>
      </c>
      <c r="K5" s="179">
        <v>938225.5</v>
      </c>
      <c r="L5" s="180">
        <v>84327</v>
      </c>
      <c r="M5" s="179">
        <v>928369.75</v>
      </c>
      <c r="N5" s="180">
        <v>84834</v>
      </c>
      <c r="O5" s="181">
        <f>I5+K5+M5</f>
        <v>2440056.5</v>
      </c>
      <c r="P5" s="182">
        <f>J5+L5+N5</f>
        <v>220587</v>
      </c>
      <c r="Q5" s="183">
        <f aca="true" t="shared" si="0" ref="Q5:Q24">IF(O5&lt;&gt;0,P5/G5,"")</f>
        <v>1205.3934426229507</v>
      </c>
      <c r="R5" s="184">
        <f aca="true" t="shared" si="1" ref="R5:R24">IF(O5&lt;&gt;0,O5/P5,"")</f>
        <v>11.061651411914573</v>
      </c>
      <c r="S5" s="181"/>
      <c r="T5" s="185">
        <f aca="true" t="shared" si="2" ref="T5:T24">IF(S5&lt;&gt;0,-(S5-O5)/S5,"")</f>
      </c>
      <c r="U5" s="179">
        <v>2495415.5</v>
      </c>
      <c r="V5" s="180">
        <v>225596</v>
      </c>
      <c r="W5" s="186">
        <f aca="true" t="shared" si="3" ref="W5:W24">U5/V5</f>
        <v>11.061435043174525</v>
      </c>
      <c r="X5" s="166"/>
    </row>
    <row r="6" spans="1:24" s="76" customFormat="1" ht="16.5" customHeight="1">
      <c r="A6" s="2">
        <v>2</v>
      </c>
      <c r="B6" s="161" t="s">
        <v>46</v>
      </c>
      <c r="C6" s="148">
        <v>40144</v>
      </c>
      <c r="D6" s="167" t="s">
        <v>47</v>
      </c>
      <c r="E6" s="167" t="s">
        <v>35</v>
      </c>
      <c r="F6" s="153">
        <v>258</v>
      </c>
      <c r="G6" s="153">
        <v>254</v>
      </c>
      <c r="H6" s="153">
        <v>4</v>
      </c>
      <c r="I6" s="137">
        <v>122319.75</v>
      </c>
      <c r="J6" s="138">
        <v>13987</v>
      </c>
      <c r="K6" s="137">
        <v>296979</v>
      </c>
      <c r="L6" s="138">
        <v>32967</v>
      </c>
      <c r="M6" s="137">
        <v>293415.5</v>
      </c>
      <c r="N6" s="138">
        <v>32418</v>
      </c>
      <c r="O6" s="141">
        <f>+I6+K6+M6</f>
        <v>712714.25</v>
      </c>
      <c r="P6" s="171">
        <f>+J6+L6+N6</f>
        <v>79372</v>
      </c>
      <c r="Q6" s="139">
        <f t="shared" si="0"/>
        <v>312.48818897637796</v>
      </c>
      <c r="R6" s="140">
        <f t="shared" si="1"/>
        <v>8.979416544877287</v>
      </c>
      <c r="S6" s="141">
        <v>1068153</v>
      </c>
      <c r="T6" s="168">
        <f t="shared" si="2"/>
        <v>-0.33276014765674955</v>
      </c>
      <c r="U6" s="137">
        <v>8414828.5</v>
      </c>
      <c r="V6" s="138">
        <v>958929</v>
      </c>
      <c r="W6" s="162">
        <f t="shared" si="3"/>
        <v>8.775236227082505</v>
      </c>
      <c r="X6" s="166"/>
    </row>
    <row r="7" spans="1:24" s="76" customFormat="1" ht="15.75" customHeight="1" thickBot="1">
      <c r="A7" s="45">
        <v>3</v>
      </c>
      <c r="B7" s="164" t="s">
        <v>62</v>
      </c>
      <c r="C7" s="149">
        <v>40158</v>
      </c>
      <c r="D7" s="172" t="s">
        <v>54</v>
      </c>
      <c r="E7" s="172" t="s">
        <v>63</v>
      </c>
      <c r="F7" s="165">
        <v>148</v>
      </c>
      <c r="G7" s="165">
        <v>148</v>
      </c>
      <c r="H7" s="165">
        <v>2</v>
      </c>
      <c r="I7" s="146">
        <v>139800</v>
      </c>
      <c r="J7" s="147">
        <v>16172</v>
      </c>
      <c r="K7" s="146">
        <v>229128</v>
      </c>
      <c r="L7" s="147">
        <v>25657</v>
      </c>
      <c r="M7" s="146">
        <v>242429</v>
      </c>
      <c r="N7" s="147">
        <v>26501</v>
      </c>
      <c r="O7" s="150">
        <f>+I7+K7+M7</f>
        <v>611357</v>
      </c>
      <c r="P7" s="173">
        <f>+J7+L7+N7</f>
        <v>68330</v>
      </c>
      <c r="Q7" s="151">
        <f t="shared" si="0"/>
        <v>461.68918918918916</v>
      </c>
      <c r="R7" s="152">
        <f t="shared" si="1"/>
        <v>8.947124249963412</v>
      </c>
      <c r="S7" s="150">
        <v>991448</v>
      </c>
      <c r="T7" s="170">
        <f t="shared" si="2"/>
        <v>-0.3833695766192478</v>
      </c>
      <c r="U7" s="146">
        <v>2023099</v>
      </c>
      <c r="V7" s="147">
        <v>230018</v>
      </c>
      <c r="W7" s="174">
        <f t="shared" si="3"/>
        <v>8.79539427349164</v>
      </c>
      <c r="X7" s="166"/>
    </row>
    <row r="8" spans="1:24" s="76" customFormat="1" ht="15.75" customHeight="1">
      <c r="A8" s="51">
        <v>4</v>
      </c>
      <c r="B8" s="187" t="s">
        <v>81</v>
      </c>
      <c r="C8" s="188">
        <v>40165</v>
      </c>
      <c r="D8" s="189" t="s">
        <v>2</v>
      </c>
      <c r="E8" s="189" t="s">
        <v>82</v>
      </c>
      <c r="F8" s="190">
        <v>109</v>
      </c>
      <c r="G8" s="190">
        <v>110</v>
      </c>
      <c r="H8" s="190">
        <v>1</v>
      </c>
      <c r="I8" s="191">
        <v>62707</v>
      </c>
      <c r="J8" s="192">
        <v>6099</v>
      </c>
      <c r="K8" s="191">
        <v>161572</v>
      </c>
      <c r="L8" s="192">
        <v>15097</v>
      </c>
      <c r="M8" s="191">
        <v>179156</v>
      </c>
      <c r="N8" s="192">
        <v>16974</v>
      </c>
      <c r="O8" s="193">
        <f>+M8+K8+I8</f>
        <v>403435</v>
      </c>
      <c r="P8" s="194">
        <f>+N8+L8+J8</f>
        <v>38170</v>
      </c>
      <c r="Q8" s="195">
        <f t="shared" si="0"/>
        <v>347</v>
      </c>
      <c r="R8" s="196">
        <f t="shared" si="1"/>
        <v>10.569426250982447</v>
      </c>
      <c r="S8" s="193">
        <v>0</v>
      </c>
      <c r="T8" s="197">
        <f t="shared" si="2"/>
      </c>
      <c r="U8" s="191">
        <v>403435</v>
      </c>
      <c r="V8" s="192">
        <v>38170</v>
      </c>
      <c r="W8" s="198">
        <f t="shared" si="3"/>
        <v>10.569426250982447</v>
      </c>
      <c r="X8" s="166"/>
    </row>
    <row r="9" spans="1:24" s="76" customFormat="1" ht="15.75" customHeight="1">
      <c r="A9" s="51">
        <v>5</v>
      </c>
      <c r="B9" s="161" t="s">
        <v>32</v>
      </c>
      <c r="C9" s="148">
        <v>40137</v>
      </c>
      <c r="D9" s="167" t="s">
        <v>25</v>
      </c>
      <c r="E9" s="167" t="s">
        <v>28</v>
      </c>
      <c r="F9" s="153">
        <v>147</v>
      </c>
      <c r="G9" s="153">
        <v>146</v>
      </c>
      <c r="H9" s="153">
        <v>5</v>
      </c>
      <c r="I9" s="137">
        <v>71321.5</v>
      </c>
      <c r="J9" s="138">
        <v>10963</v>
      </c>
      <c r="K9" s="137">
        <v>151285</v>
      </c>
      <c r="L9" s="138">
        <v>22159</v>
      </c>
      <c r="M9" s="137">
        <v>126278.5</v>
      </c>
      <c r="N9" s="138">
        <v>17927</v>
      </c>
      <c r="O9" s="141">
        <f>I9+K9+M9</f>
        <v>348885</v>
      </c>
      <c r="P9" s="171">
        <f>J9+L9+N9</f>
        <v>51049</v>
      </c>
      <c r="Q9" s="139">
        <f t="shared" si="0"/>
        <v>349.6506849315069</v>
      </c>
      <c r="R9" s="140">
        <f t="shared" si="1"/>
        <v>6.83431604928598</v>
      </c>
      <c r="S9" s="141">
        <v>490972</v>
      </c>
      <c r="T9" s="168">
        <f t="shared" si="2"/>
        <v>-0.2893993954848749</v>
      </c>
      <c r="U9" s="137">
        <v>10137908</v>
      </c>
      <c r="V9" s="138">
        <v>1131931</v>
      </c>
      <c r="W9" s="162">
        <f t="shared" si="3"/>
        <v>8.956295039185251</v>
      </c>
      <c r="X9" s="166"/>
    </row>
    <row r="10" spans="1:24" s="76" customFormat="1" ht="15.75" customHeight="1">
      <c r="A10" s="51">
        <v>6</v>
      </c>
      <c r="B10" s="163" t="s">
        <v>76</v>
      </c>
      <c r="C10" s="154">
        <v>40165</v>
      </c>
      <c r="D10" s="199" t="s">
        <v>25</v>
      </c>
      <c r="E10" s="199" t="s">
        <v>77</v>
      </c>
      <c r="F10" s="155">
        <v>74</v>
      </c>
      <c r="G10" s="155">
        <v>74</v>
      </c>
      <c r="H10" s="155">
        <v>1</v>
      </c>
      <c r="I10" s="156">
        <v>59783.25</v>
      </c>
      <c r="J10" s="157">
        <v>5779</v>
      </c>
      <c r="K10" s="156">
        <v>135394.75</v>
      </c>
      <c r="L10" s="157">
        <v>13100</v>
      </c>
      <c r="M10" s="156">
        <v>137941</v>
      </c>
      <c r="N10" s="157">
        <v>13370</v>
      </c>
      <c r="O10" s="158">
        <f>I10+K10+M10</f>
        <v>333119</v>
      </c>
      <c r="P10" s="200">
        <f>J10+L10+N10</f>
        <v>32249</v>
      </c>
      <c r="Q10" s="159">
        <f t="shared" si="0"/>
        <v>435.7972972972973</v>
      </c>
      <c r="R10" s="160">
        <f t="shared" si="1"/>
        <v>10.329591615243883</v>
      </c>
      <c r="S10" s="158"/>
      <c r="T10" s="169">
        <f t="shared" si="2"/>
      </c>
      <c r="U10" s="156">
        <v>333119</v>
      </c>
      <c r="V10" s="157">
        <v>32249</v>
      </c>
      <c r="W10" s="201">
        <f t="shared" si="3"/>
        <v>10.329591615243883</v>
      </c>
      <c r="X10" s="166"/>
    </row>
    <row r="11" spans="1:24" s="76" customFormat="1" ht="15.75" customHeight="1">
      <c r="A11" s="51">
        <v>7</v>
      </c>
      <c r="B11" s="161" t="s">
        <v>64</v>
      </c>
      <c r="C11" s="148">
        <v>40158</v>
      </c>
      <c r="D11" s="167" t="s">
        <v>24</v>
      </c>
      <c r="E11" s="167" t="s">
        <v>28</v>
      </c>
      <c r="F11" s="153">
        <v>141</v>
      </c>
      <c r="G11" s="153">
        <v>142</v>
      </c>
      <c r="H11" s="153">
        <v>2</v>
      </c>
      <c r="I11" s="137">
        <v>72346</v>
      </c>
      <c r="J11" s="138">
        <v>8170</v>
      </c>
      <c r="K11" s="137">
        <v>124851</v>
      </c>
      <c r="L11" s="138">
        <v>13728</v>
      </c>
      <c r="M11" s="137">
        <v>125737</v>
      </c>
      <c r="N11" s="138">
        <v>13546</v>
      </c>
      <c r="O11" s="141">
        <f>+I11+K11+M11</f>
        <v>322934</v>
      </c>
      <c r="P11" s="171">
        <f>+J11+L11+N11</f>
        <v>35444</v>
      </c>
      <c r="Q11" s="139">
        <f t="shared" si="0"/>
        <v>249.6056338028169</v>
      </c>
      <c r="R11" s="140">
        <f t="shared" si="1"/>
        <v>9.111104841440017</v>
      </c>
      <c r="S11" s="141">
        <v>659699</v>
      </c>
      <c r="T11" s="168">
        <f t="shared" si="2"/>
        <v>-0.5104828111002139</v>
      </c>
      <c r="U11" s="137">
        <v>1253263</v>
      </c>
      <c r="V11" s="138">
        <v>140286</v>
      </c>
      <c r="W11" s="162">
        <f t="shared" si="3"/>
        <v>8.933628444748585</v>
      </c>
      <c r="X11" s="166"/>
    </row>
    <row r="12" spans="1:24" s="76" customFormat="1" ht="15.75" customHeight="1">
      <c r="A12" s="51">
        <v>8</v>
      </c>
      <c r="B12" s="161">
        <v>2012</v>
      </c>
      <c r="C12" s="148">
        <v>40130</v>
      </c>
      <c r="D12" s="167" t="s">
        <v>24</v>
      </c>
      <c r="E12" s="167" t="s">
        <v>71</v>
      </c>
      <c r="F12" s="153">
        <v>148</v>
      </c>
      <c r="G12" s="153">
        <v>148</v>
      </c>
      <c r="H12" s="153">
        <v>6</v>
      </c>
      <c r="I12" s="137">
        <v>50063</v>
      </c>
      <c r="J12" s="138">
        <v>6321</v>
      </c>
      <c r="K12" s="137">
        <v>118666</v>
      </c>
      <c r="L12" s="138">
        <v>14512</v>
      </c>
      <c r="M12" s="137">
        <v>116932</v>
      </c>
      <c r="N12" s="138">
        <v>14265</v>
      </c>
      <c r="O12" s="141">
        <f>+I12+K12+M12</f>
        <v>285661</v>
      </c>
      <c r="P12" s="171">
        <f>+J12+L12+N12</f>
        <v>35098</v>
      </c>
      <c r="Q12" s="139">
        <f t="shared" si="0"/>
        <v>237.14864864864865</v>
      </c>
      <c r="R12" s="140">
        <f t="shared" si="1"/>
        <v>8.138953786540544</v>
      </c>
      <c r="S12" s="141">
        <v>511094</v>
      </c>
      <c r="T12" s="168">
        <f t="shared" si="2"/>
        <v>-0.441079331786325</v>
      </c>
      <c r="U12" s="137">
        <v>12852832</v>
      </c>
      <c r="V12" s="138">
        <v>1430213</v>
      </c>
      <c r="W12" s="162">
        <f t="shared" si="3"/>
        <v>8.986655833781402</v>
      </c>
      <c r="X12" s="166"/>
    </row>
    <row r="13" spans="1:24" s="76" customFormat="1" ht="15.75" customHeight="1">
      <c r="A13" s="51">
        <v>9</v>
      </c>
      <c r="B13" s="163" t="s">
        <v>91</v>
      </c>
      <c r="C13" s="154">
        <v>40165</v>
      </c>
      <c r="D13" s="199" t="s">
        <v>43</v>
      </c>
      <c r="E13" s="199" t="s">
        <v>92</v>
      </c>
      <c r="F13" s="155">
        <v>38</v>
      </c>
      <c r="G13" s="155">
        <v>38</v>
      </c>
      <c r="H13" s="155">
        <v>1</v>
      </c>
      <c r="I13" s="156">
        <v>31400</v>
      </c>
      <c r="J13" s="157">
        <v>3127</v>
      </c>
      <c r="K13" s="156">
        <v>48391.75</v>
      </c>
      <c r="L13" s="157">
        <v>4718</v>
      </c>
      <c r="M13" s="156">
        <v>77301.5</v>
      </c>
      <c r="N13" s="157">
        <v>7333</v>
      </c>
      <c r="O13" s="158">
        <f>I13+K13+M13</f>
        <v>157093.25</v>
      </c>
      <c r="P13" s="200">
        <f>J13+L13+N13</f>
        <v>15178</v>
      </c>
      <c r="Q13" s="159">
        <f t="shared" si="0"/>
        <v>399.42105263157896</v>
      </c>
      <c r="R13" s="160">
        <f t="shared" si="1"/>
        <v>10.350062590591646</v>
      </c>
      <c r="S13" s="158"/>
      <c r="T13" s="169">
        <f t="shared" si="2"/>
      </c>
      <c r="U13" s="156">
        <v>157093.25</v>
      </c>
      <c r="V13" s="157">
        <v>15178</v>
      </c>
      <c r="W13" s="201">
        <f t="shared" si="3"/>
        <v>10.350062590591646</v>
      </c>
      <c r="X13" s="166"/>
    </row>
    <row r="14" spans="1:24" s="76" customFormat="1" ht="15.75" customHeight="1">
      <c r="A14" s="51">
        <v>10</v>
      </c>
      <c r="B14" s="161" t="s">
        <v>48</v>
      </c>
      <c r="C14" s="148">
        <v>40151</v>
      </c>
      <c r="D14" s="167" t="s">
        <v>47</v>
      </c>
      <c r="E14" s="167" t="s">
        <v>90</v>
      </c>
      <c r="F14" s="153">
        <v>128</v>
      </c>
      <c r="G14" s="153">
        <v>101</v>
      </c>
      <c r="H14" s="153">
        <v>3</v>
      </c>
      <c r="I14" s="137">
        <v>28366</v>
      </c>
      <c r="J14" s="138">
        <v>3458</v>
      </c>
      <c r="K14" s="137">
        <v>54461</v>
      </c>
      <c r="L14" s="138">
        <v>6437</v>
      </c>
      <c r="M14" s="137">
        <v>53272</v>
      </c>
      <c r="N14" s="138">
        <v>6261</v>
      </c>
      <c r="O14" s="141">
        <f>+I14+K14+M14</f>
        <v>136099</v>
      </c>
      <c r="P14" s="171">
        <f>+J14+L14+N14</f>
        <v>16156</v>
      </c>
      <c r="Q14" s="139">
        <f t="shared" si="0"/>
        <v>159.96039603960395</v>
      </c>
      <c r="R14" s="140">
        <f t="shared" si="1"/>
        <v>8.424052983411736</v>
      </c>
      <c r="S14" s="141">
        <v>335780</v>
      </c>
      <c r="T14" s="168">
        <f t="shared" si="2"/>
        <v>-0.5946780630174519</v>
      </c>
      <c r="U14" s="137">
        <v>1475895</v>
      </c>
      <c r="V14" s="138">
        <v>166496</v>
      </c>
      <c r="W14" s="162">
        <f t="shared" si="3"/>
        <v>8.864447193926582</v>
      </c>
      <c r="X14" s="166"/>
    </row>
    <row r="15" spans="1:25" s="78" customFormat="1" ht="15.75" customHeight="1">
      <c r="A15" s="51">
        <v>11</v>
      </c>
      <c r="B15" s="161" t="s">
        <v>37</v>
      </c>
      <c r="C15" s="148">
        <v>40144</v>
      </c>
      <c r="D15" s="167" t="s">
        <v>2</v>
      </c>
      <c r="E15" s="167" t="s">
        <v>40</v>
      </c>
      <c r="F15" s="153">
        <v>128</v>
      </c>
      <c r="G15" s="153">
        <v>82</v>
      </c>
      <c r="H15" s="153">
        <v>4</v>
      </c>
      <c r="I15" s="137">
        <v>16264</v>
      </c>
      <c r="J15" s="138">
        <v>2194</v>
      </c>
      <c r="K15" s="137">
        <v>38417</v>
      </c>
      <c r="L15" s="138">
        <v>5200</v>
      </c>
      <c r="M15" s="137">
        <v>42262</v>
      </c>
      <c r="N15" s="138">
        <v>5589</v>
      </c>
      <c r="O15" s="141">
        <f>+M15+K15+I15</f>
        <v>96943</v>
      </c>
      <c r="P15" s="171">
        <f>+N15+L15+J15</f>
        <v>12983</v>
      </c>
      <c r="Q15" s="139">
        <f t="shared" si="0"/>
        <v>158.32926829268294</v>
      </c>
      <c r="R15" s="140">
        <f t="shared" si="1"/>
        <v>7.4669182777478245</v>
      </c>
      <c r="S15" s="141">
        <v>223195</v>
      </c>
      <c r="T15" s="168">
        <f t="shared" si="2"/>
        <v>-0.5656578328367571</v>
      </c>
      <c r="U15" s="137">
        <v>2453040</v>
      </c>
      <c r="V15" s="138">
        <v>289262</v>
      </c>
      <c r="W15" s="162">
        <f t="shared" si="3"/>
        <v>8.48033962290242</v>
      </c>
      <c r="X15" s="166"/>
      <c r="Y15" s="77"/>
    </row>
    <row r="16" spans="1:24" s="64" customFormat="1" ht="15.75" customHeight="1">
      <c r="A16" s="51">
        <v>12</v>
      </c>
      <c r="B16" s="163" t="s">
        <v>72</v>
      </c>
      <c r="C16" s="154">
        <v>40165</v>
      </c>
      <c r="D16" s="199" t="s">
        <v>24</v>
      </c>
      <c r="E16" s="199" t="s">
        <v>73</v>
      </c>
      <c r="F16" s="155">
        <v>36</v>
      </c>
      <c r="G16" s="155">
        <v>36</v>
      </c>
      <c r="H16" s="155">
        <v>1</v>
      </c>
      <c r="I16" s="156">
        <v>10296</v>
      </c>
      <c r="J16" s="157">
        <v>1015</v>
      </c>
      <c r="K16" s="156">
        <v>26567</v>
      </c>
      <c r="L16" s="157">
        <v>2633</v>
      </c>
      <c r="M16" s="156">
        <v>27033</v>
      </c>
      <c r="N16" s="157">
        <v>2669</v>
      </c>
      <c r="O16" s="158">
        <f>+I16+K16+M16</f>
        <v>63896</v>
      </c>
      <c r="P16" s="200">
        <f>+J16+L16+N16</f>
        <v>6317</v>
      </c>
      <c r="Q16" s="159">
        <f t="shared" si="0"/>
        <v>175.47222222222223</v>
      </c>
      <c r="R16" s="160">
        <f t="shared" si="1"/>
        <v>10.114927972138673</v>
      </c>
      <c r="S16" s="158"/>
      <c r="T16" s="169">
        <f t="shared" si="2"/>
      </c>
      <c r="U16" s="156">
        <v>63896</v>
      </c>
      <c r="V16" s="157">
        <v>6317</v>
      </c>
      <c r="W16" s="201">
        <f t="shared" si="3"/>
        <v>10.114927972138673</v>
      </c>
      <c r="X16" s="166"/>
    </row>
    <row r="17" spans="1:24" s="64" customFormat="1" ht="15.75" customHeight="1">
      <c r="A17" s="51">
        <v>13</v>
      </c>
      <c r="B17" s="161" t="s">
        <v>36</v>
      </c>
      <c r="C17" s="148">
        <v>40137</v>
      </c>
      <c r="D17" s="167" t="s">
        <v>83</v>
      </c>
      <c r="E17" s="167" t="s">
        <v>33</v>
      </c>
      <c r="F17" s="153">
        <v>311</v>
      </c>
      <c r="G17" s="153">
        <v>142</v>
      </c>
      <c r="H17" s="153">
        <v>5</v>
      </c>
      <c r="I17" s="137">
        <v>13060</v>
      </c>
      <c r="J17" s="138">
        <v>2289</v>
      </c>
      <c r="K17" s="137">
        <v>22111</v>
      </c>
      <c r="L17" s="138">
        <v>3675</v>
      </c>
      <c r="M17" s="137">
        <v>25407</v>
      </c>
      <c r="N17" s="138">
        <v>4261</v>
      </c>
      <c r="O17" s="141">
        <f>SUM(I17+K17+M17)</f>
        <v>60578</v>
      </c>
      <c r="P17" s="171">
        <f>SUM(J17+L17+N17)</f>
        <v>10225</v>
      </c>
      <c r="Q17" s="139">
        <f t="shared" si="0"/>
        <v>72.00704225352112</v>
      </c>
      <c r="R17" s="140">
        <f t="shared" si="1"/>
        <v>5.924498777506113</v>
      </c>
      <c r="S17" s="141">
        <v>161795.25</v>
      </c>
      <c r="T17" s="168">
        <f t="shared" si="2"/>
        <v>-0.6255885138778796</v>
      </c>
      <c r="U17" s="137">
        <v>6728029.75</v>
      </c>
      <c r="V17" s="138">
        <v>847574</v>
      </c>
      <c r="W17" s="162">
        <f t="shared" si="3"/>
        <v>7.937985060891438</v>
      </c>
      <c r="X17" s="166"/>
    </row>
    <row r="18" spans="1:24" s="64" customFormat="1" ht="15.75" customHeight="1">
      <c r="A18" s="51">
        <v>14</v>
      </c>
      <c r="B18" s="161" t="s">
        <v>50</v>
      </c>
      <c r="C18" s="148">
        <v>40151</v>
      </c>
      <c r="D18" s="167" t="s">
        <v>43</v>
      </c>
      <c r="E18" s="167" t="s">
        <v>49</v>
      </c>
      <c r="F18" s="153">
        <v>140</v>
      </c>
      <c r="G18" s="153">
        <v>110</v>
      </c>
      <c r="H18" s="153">
        <v>3</v>
      </c>
      <c r="I18" s="137">
        <v>10651.5</v>
      </c>
      <c r="J18" s="138">
        <v>1579</v>
      </c>
      <c r="K18" s="137">
        <v>20408.5</v>
      </c>
      <c r="L18" s="138">
        <v>3006</v>
      </c>
      <c r="M18" s="137">
        <v>24536</v>
      </c>
      <c r="N18" s="138">
        <v>3578</v>
      </c>
      <c r="O18" s="141">
        <f>I18+K18+M18</f>
        <v>55596</v>
      </c>
      <c r="P18" s="171">
        <f>J18+L18+N18</f>
        <v>8163</v>
      </c>
      <c r="Q18" s="139">
        <f t="shared" si="0"/>
        <v>74.2090909090909</v>
      </c>
      <c r="R18" s="140">
        <f t="shared" si="1"/>
        <v>6.810731348768835</v>
      </c>
      <c r="S18" s="141">
        <v>222073</v>
      </c>
      <c r="T18" s="168">
        <f t="shared" si="2"/>
        <v>-0.7496498899010686</v>
      </c>
      <c r="U18" s="137">
        <f>538310+333799.5+55596</f>
        <v>927705.5</v>
      </c>
      <c r="V18" s="138">
        <f>64240+40809+8163</f>
        <v>113212</v>
      </c>
      <c r="W18" s="162">
        <f t="shared" si="3"/>
        <v>8.194409603222272</v>
      </c>
      <c r="X18" s="166"/>
    </row>
    <row r="19" spans="1:25" s="64" customFormat="1" ht="15.75" customHeight="1">
      <c r="A19" s="51">
        <v>15</v>
      </c>
      <c r="B19" s="161" t="s">
        <v>67</v>
      </c>
      <c r="C19" s="148">
        <v>40158</v>
      </c>
      <c r="D19" s="167" t="s">
        <v>68</v>
      </c>
      <c r="E19" s="167" t="s">
        <v>68</v>
      </c>
      <c r="F19" s="153">
        <v>10</v>
      </c>
      <c r="G19" s="153">
        <v>10</v>
      </c>
      <c r="H19" s="153">
        <v>2</v>
      </c>
      <c r="I19" s="137">
        <v>4078</v>
      </c>
      <c r="J19" s="138">
        <v>323</v>
      </c>
      <c r="K19" s="137">
        <v>7574</v>
      </c>
      <c r="L19" s="138">
        <v>582</v>
      </c>
      <c r="M19" s="137">
        <v>5787</v>
      </c>
      <c r="N19" s="138">
        <v>451</v>
      </c>
      <c r="O19" s="141">
        <f>SUM(I19+K19+M19)</f>
        <v>17439</v>
      </c>
      <c r="P19" s="171">
        <f>SUM(J19+L19+N19)</f>
        <v>1356</v>
      </c>
      <c r="Q19" s="139">
        <f t="shared" si="0"/>
        <v>135.6</v>
      </c>
      <c r="R19" s="140">
        <f t="shared" si="1"/>
        <v>12.860619469026549</v>
      </c>
      <c r="S19" s="141"/>
      <c r="T19" s="168">
        <f t="shared" si="2"/>
      </c>
      <c r="U19" s="137">
        <v>78268</v>
      </c>
      <c r="V19" s="138">
        <v>6474</v>
      </c>
      <c r="W19" s="162">
        <f t="shared" si="3"/>
        <v>12.089589125733704</v>
      </c>
      <c r="X19" s="166"/>
      <c r="Y19" s="77"/>
    </row>
    <row r="20" spans="1:25" s="64" customFormat="1" ht="15.75" customHeight="1">
      <c r="A20" s="51">
        <v>16</v>
      </c>
      <c r="B20" s="161" t="s">
        <v>65</v>
      </c>
      <c r="C20" s="148">
        <v>40158</v>
      </c>
      <c r="D20" s="167" t="s">
        <v>2</v>
      </c>
      <c r="E20" s="167" t="s">
        <v>66</v>
      </c>
      <c r="F20" s="153">
        <v>130</v>
      </c>
      <c r="G20" s="153">
        <v>88</v>
      </c>
      <c r="H20" s="153">
        <v>2</v>
      </c>
      <c r="I20" s="137">
        <v>3020</v>
      </c>
      <c r="J20" s="138">
        <v>393</v>
      </c>
      <c r="K20" s="137">
        <v>5010</v>
      </c>
      <c r="L20" s="138">
        <v>613</v>
      </c>
      <c r="M20" s="137">
        <v>6111</v>
      </c>
      <c r="N20" s="138">
        <v>735</v>
      </c>
      <c r="O20" s="141">
        <f>+M20+K20+I20</f>
        <v>14141</v>
      </c>
      <c r="P20" s="171">
        <f>+N20+L20+J20</f>
        <v>1741</v>
      </c>
      <c r="Q20" s="139">
        <f t="shared" si="0"/>
        <v>19.78409090909091</v>
      </c>
      <c r="R20" s="140">
        <f t="shared" si="1"/>
        <v>8.122343480758184</v>
      </c>
      <c r="S20" s="141">
        <v>78693</v>
      </c>
      <c r="T20" s="168">
        <f t="shared" si="2"/>
        <v>-0.8203016786753586</v>
      </c>
      <c r="U20" s="137">
        <v>120601</v>
      </c>
      <c r="V20" s="138">
        <v>13622</v>
      </c>
      <c r="W20" s="162">
        <f t="shared" si="3"/>
        <v>8.853398913522243</v>
      </c>
      <c r="X20" s="166"/>
      <c r="Y20" s="77"/>
    </row>
    <row r="21" spans="1:25" s="64" customFormat="1" ht="15.75" customHeight="1">
      <c r="A21" s="51">
        <v>17</v>
      </c>
      <c r="B21" s="161" t="s">
        <v>41</v>
      </c>
      <c r="C21" s="148">
        <v>40102</v>
      </c>
      <c r="D21" s="167" t="s">
        <v>43</v>
      </c>
      <c r="E21" s="167" t="s">
        <v>44</v>
      </c>
      <c r="F21" s="153">
        <v>319</v>
      </c>
      <c r="G21" s="153">
        <v>30</v>
      </c>
      <c r="H21" s="153">
        <v>10</v>
      </c>
      <c r="I21" s="137">
        <v>2327.5</v>
      </c>
      <c r="J21" s="138">
        <v>306</v>
      </c>
      <c r="K21" s="137">
        <v>5376</v>
      </c>
      <c r="L21" s="138">
        <v>753</v>
      </c>
      <c r="M21" s="137">
        <v>5233.5</v>
      </c>
      <c r="N21" s="138">
        <v>725</v>
      </c>
      <c r="O21" s="141">
        <f>I21+K21+M21</f>
        <v>12937</v>
      </c>
      <c r="P21" s="171">
        <f>J21+L21+N21</f>
        <v>1784</v>
      </c>
      <c r="Q21" s="139">
        <f t="shared" si="0"/>
        <v>59.46666666666667</v>
      </c>
      <c r="R21" s="140">
        <f t="shared" si="1"/>
        <v>7.251681614349776</v>
      </c>
      <c r="S21" s="141">
        <v>46517</v>
      </c>
      <c r="T21" s="168">
        <f t="shared" si="2"/>
        <v>-0.721886622095148</v>
      </c>
      <c r="U21" s="137">
        <f>19604878+75212.25+12937</f>
        <v>19693027.25</v>
      </c>
      <c r="V21" s="138">
        <f>2402309+11251+1784</f>
        <v>2415344</v>
      </c>
      <c r="W21" s="162">
        <f t="shared" si="3"/>
        <v>8.153301248186594</v>
      </c>
      <c r="X21" s="166"/>
      <c r="Y21" s="77"/>
    </row>
    <row r="22" spans="1:25" s="64" customFormat="1" ht="15.75" customHeight="1">
      <c r="A22" s="51">
        <v>18</v>
      </c>
      <c r="B22" s="161" t="s">
        <v>74</v>
      </c>
      <c r="C22" s="148">
        <v>40137</v>
      </c>
      <c r="D22" s="167" t="s">
        <v>24</v>
      </c>
      <c r="E22" s="167" t="s">
        <v>71</v>
      </c>
      <c r="F22" s="153">
        <v>2</v>
      </c>
      <c r="G22" s="153">
        <v>2</v>
      </c>
      <c r="H22" s="153">
        <v>5</v>
      </c>
      <c r="I22" s="137">
        <v>618</v>
      </c>
      <c r="J22" s="138">
        <v>44</v>
      </c>
      <c r="K22" s="137">
        <v>3615</v>
      </c>
      <c r="L22" s="138">
        <v>277</v>
      </c>
      <c r="M22" s="137">
        <v>5191</v>
      </c>
      <c r="N22" s="138">
        <v>390</v>
      </c>
      <c r="O22" s="141">
        <f>+I22+K22+M22</f>
        <v>9424</v>
      </c>
      <c r="P22" s="171">
        <f>+J22+L22+N22</f>
        <v>711</v>
      </c>
      <c r="Q22" s="139">
        <f t="shared" si="0"/>
        <v>355.5</v>
      </c>
      <c r="R22" s="140">
        <f t="shared" si="1"/>
        <v>13.254571026722925</v>
      </c>
      <c r="S22" s="141">
        <v>70525</v>
      </c>
      <c r="T22" s="168">
        <f t="shared" si="2"/>
        <v>-0.8663736263736264</v>
      </c>
      <c r="U22" s="137">
        <v>985538</v>
      </c>
      <c r="V22" s="138">
        <v>80184</v>
      </c>
      <c r="W22" s="162">
        <f t="shared" si="3"/>
        <v>12.29095580165619</v>
      </c>
      <c r="X22" s="166"/>
      <c r="Y22" s="77"/>
    </row>
    <row r="23" spans="1:25" s="64" customFormat="1" ht="15.75" customHeight="1">
      <c r="A23" s="51">
        <v>19</v>
      </c>
      <c r="B23" s="161" t="s">
        <v>78</v>
      </c>
      <c r="C23" s="148">
        <v>40123</v>
      </c>
      <c r="D23" s="167" t="s">
        <v>25</v>
      </c>
      <c r="E23" s="167" t="s">
        <v>31</v>
      </c>
      <c r="F23" s="153">
        <v>144</v>
      </c>
      <c r="G23" s="153">
        <v>15</v>
      </c>
      <c r="H23" s="153">
        <v>7</v>
      </c>
      <c r="I23" s="137">
        <v>1410</v>
      </c>
      <c r="J23" s="138">
        <v>245</v>
      </c>
      <c r="K23" s="137">
        <v>2922</v>
      </c>
      <c r="L23" s="138">
        <v>518</v>
      </c>
      <c r="M23" s="137">
        <v>3369</v>
      </c>
      <c r="N23" s="138">
        <v>569</v>
      </c>
      <c r="O23" s="141">
        <f>I23+K23+M23</f>
        <v>7701</v>
      </c>
      <c r="P23" s="171">
        <f>J23+L23+N23</f>
        <v>1332</v>
      </c>
      <c r="Q23" s="139">
        <f t="shared" si="0"/>
        <v>88.8</v>
      </c>
      <c r="R23" s="140">
        <f t="shared" si="1"/>
        <v>5.781531531531532</v>
      </c>
      <c r="S23" s="141">
        <v>13912</v>
      </c>
      <c r="T23" s="168">
        <f t="shared" si="2"/>
        <v>-0.44644910868315124</v>
      </c>
      <c r="U23" s="137">
        <v>1867705</v>
      </c>
      <c r="V23" s="138">
        <v>223162</v>
      </c>
      <c r="W23" s="162">
        <f t="shared" si="3"/>
        <v>8.369278819870766</v>
      </c>
      <c r="X23" s="166"/>
      <c r="Y23" s="77"/>
    </row>
    <row r="24" spans="1:25" s="64" customFormat="1" ht="15.75" customHeight="1">
      <c r="A24" s="51">
        <v>20</v>
      </c>
      <c r="B24" s="161" t="s">
        <v>27</v>
      </c>
      <c r="C24" s="148">
        <v>40102</v>
      </c>
      <c r="D24" s="167" t="s">
        <v>2</v>
      </c>
      <c r="E24" s="167" t="s">
        <v>26</v>
      </c>
      <c r="F24" s="153">
        <v>99</v>
      </c>
      <c r="G24" s="153">
        <v>19</v>
      </c>
      <c r="H24" s="153">
        <v>10</v>
      </c>
      <c r="I24" s="137">
        <v>933</v>
      </c>
      <c r="J24" s="138">
        <v>181</v>
      </c>
      <c r="K24" s="137">
        <v>2328</v>
      </c>
      <c r="L24" s="138">
        <v>364</v>
      </c>
      <c r="M24" s="137">
        <v>2445</v>
      </c>
      <c r="N24" s="138">
        <v>379</v>
      </c>
      <c r="O24" s="141">
        <f>+M24+K24+I24</f>
        <v>5706</v>
      </c>
      <c r="P24" s="171">
        <f>+N24+L24+J24</f>
        <v>924</v>
      </c>
      <c r="Q24" s="139">
        <f t="shared" si="0"/>
        <v>48.63157894736842</v>
      </c>
      <c r="R24" s="140">
        <f t="shared" si="1"/>
        <v>6.175324675324675</v>
      </c>
      <c r="S24" s="141">
        <v>6902</v>
      </c>
      <c r="T24" s="168">
        <f t="shared" si="2"/>
        <v>-0.17328310634598668</v>
      </c>
      <c r="U24" s="137">
        <v>2561340</v>
      </c>
      <c r="V24" s="138">
        <v>269179</v>
      </c>
      <c r="W24" s="162">
        <f t="shared" si="3"/>
        <v>9.515378242730673</v>
      </c>
      <c r="X24" s="166"/>
      <c r="Y24" s="77"/>
    </row>
    <row r="25" spans="1:28" s="85" customFormat="1" ht="15">
      <c r="A25" s="1"/>
      <c r="B25" s="238"/>
      <c r="C25" s="239"/>
      <c r="D25" s="240"/>
      <c r="E25" s="241"/>
      <c r="F25" s="79"/>
      <c r="G25" s="79"/>
      <c r="H25" s="80"/>
      <c r="I25" s="81"/>
      <c r="J25" s="82"/>
      <c r="K25" s="81"/>
      <c r="L25" s="82"/>
      <c r="M25" s="81"/>
      <c r="N25" s="82"/>
      <c r="O25" s="81"/>
      <c r="P25" s="82"/>
      <c r="Q25" s="82" t="e">
        <f>O25/G25</f>
        <v>#DIV/0!</v>
      </c>
      <c r="R25" s="83" t="e">
        <f>O25/P25</f>
        <v>#DIV/0!</v>
      </c>
      <c r="S25" s="81"/>
      <c r="T25" s="84"/>
      <c r="U25" s="81"/>
      <c r="V25" s="82"/>
      <c r="W25" s="83"/>
      <c r="AB25" s="85" t="s">
        <v>17</v>
      </c>
    </row>
    <row r="26" spans="1:24" s="87" customFormat="1" ht="18">
      <c r="A26" s="86"/>
      <c r="G26" s="88"/>
      <c r="H26" s="89"/>
      <c r="I26" s="90"/>
      <c r="J26" s="91"/>
      <c r="K26" s="90"/>
      <c r="L26" s="91"/>
      <c r="M26" s="90"/>
      <c r="N26" s="91"/>
      <c r="O26" s="90"/>
      <c r="P26" s="91"/>
      <c r="Q26" s="92"/>
      <c r="R26" s="93"/>
      <c r="S26" s="94"/>
      <c r="T26" s="95"/>
      <c r="U26" s="94"/>
      <c r="V26" s="96"/>
      <c r="W26" s="93"/>
      <c r="X26" s="97"/>
    </row>
    <row r="27" spans="1:24" s="104" customFormat="1" ht="18" customHeight="1">
      <c r="A27" s="98"/>
      <c r="B27" s="78"/>
      <c r="C27" s="99"/>
      <c r="D27" s="242"/>
      <c r="E27" s="242"/>
      <c r="F27" s="242"/>
      <c r="G27" s="242"/>
      <c r="H27" s="102"/>
      <c r="I27" s="103"/>
      <c r="K27" s="103"/>
      <c r="M27" s="103"/>
      <c r="O27" s="105"/>
      <c r="R27" s="106"/>
      <c r="S27" s="243" t="s">
        <v>0</v>
      </c>
      <c r="T27" s="243"/>
      <c r="U27" s="243"/>
      <c r="V27" s="243"/>
      <c r="W27" s="243"/>
      <c r="X27" s="107"/>
    </row>
    <row r="28" spans="1:24" s="104" customFormat="1" ht="18">
      <c r="A28" s="98"/>
      <c r="B28" s="78"/>
      <c r="C28" s="99"/>
      <c r="D28" s="100"/>
      <c r="E28" s="101"/>
      <c r="F28" s="101"/>
      <c r="G28" s="108"/>
      <c r="H28" s="102"/>
      <c r="M28" s="103"/>
      <c r="O28" s="105"/>
      <c r="R28" s="106"/>
      <c r="S28" s="243"/>
      <c r="T28" s="243"/>
      <c r="U28" s="243"/>
      <c r="V28" s="243"/>
      <c r="W28" s="243"/>
      <c r="X28" s="107"/>
    </row>
    <row r="29" spans="1:24" s="104" customFormat="1" ht="18">
      <c r="A29" s="98"/>
      <c r="G29" s="102"/>
      <c r="H29" s="102"/>
      <c r="M29" s="103"/>
      <c r="O29" s="105"/>
      <c r="R29" s="106"/>
      <c r="S29" s="243"/>
      <c r="T29" s="243"/>
      <c r="U29" s="243"/>
      <c r="V29" s="243"/>
      <c r="W29" s="243"/>
      <c r="X29" s="107"/>
    </row>
    <row r="30" spans="1:24" s="104" customFormat="1" ht="30" customHeight="1">
      <c r="A30" s="98"/>
      <c r="C30" s="102"/>
      <c r="E30" s="109"/>
      <c r="F30" s="102"/>
      <c r="G30" s="102"/>
      <c r="H30" s="102"/>
      <c r="I30" s="103"/>
      <c r="K30" s="103"/>
      <c r="M30" s="103"/>
      <c r="O30" s="105"/>
      <c r="P30" s="235" t="s">
        <v>23</v>
      </c>
      <c r="Q30" s="235"/>
      <c r="R30" s="235"/>
      <c r="S30" s="235"/>
      <c r="T30" s="235"/>
      <c r="U30" s="235"/>
      <c r="V30" s="235"/>
      <c r="W30" s="235"/>
      <c r="X30" s="107"/>
    </row>
    <row r="31" spans="1:24" s="104" customFormat="1" ht="30" customHeight="1">
      <c r="A31" s="98"/>
      <c r="C31" s="102"/>
      <c r="E31" s="109"/>
      <c r="F31" s="102"/>
      <c r="G31" s="102"/>
      <c r="H31" s="102"/>
      <c r="I31" s="103"/>
      <c r="K31" s="103"/>
      <c r="M31" s="103"/>
      <c r="O31" s="105"/>
      <c r="P31" s="235"/>
      <c r="Q31" s="235"/>
      <c r="R31" s="235"/>
      <c r="S31" s="235"/>
      <c r="T31" s="235"/>
      <c r="U31" s="235"/>
      <c r="V31" s="235"/>
      <c r="W31" s="235"/>
      <c r="X31" s="107"/>
    </row>
    <row r="32" spans="1:24" s="104" customFormat="1" ht="30" customHeight="1">
      <c r="A32" s="98"/>
      <c r="C32" s="102"/>
      <c r="E32" s="109"/>
      <c r="F32" s="102"/>
      <c r="G32" s="102"/>
      <c r="H32" s="102"/>
      <c r="I32" s="103"/>
      <c r="K32" s="103"/>
      <c r="M32" s="103"/>
      <c r="O32" s="105"/>
      <c r="P32" s="235"/>
      <c r="Q32" s="235"/>
      <c r="R32" s="235"/>
      <c r="S32" s="235"/>
      <c r="T32" s="235"/>
      <c r="U32" s="235"/>
      <c r="V32" s="235"/>
      <c r="W32" s="235"/>
      <c r="X32" s="107"/>
    </row>
    <row r="33" spans="1:24" s="104" customFormat="1" ht="30" customHeight="1">
      <c r="A33" s="98"/>
      <c r="C33" s="102"/>
      <c r="E33" s="109"/>
      <c r="F33" s="102"/>
      <c r="G33" s="102"/>
      <c r="H33" s="102"/>
      <c r="I33" s="103"/>
      <c r="K33" s="103"/>
      <c r="M33" s="103"/>
      <c r="O33" s="105"/>
      <c r="P33" s="235"/>
      <c r="Q33" s="235"/>
      <c r="R33" s="235"/>
      <c r="S33" s="235"/>
      <c r="T33" s="235"/>
      <c r="U33" s="235"/>
      <c r="V33" s="235"/>
      <c r="W33" s="235"/>
      <c r="X33" s="107"/>
    </row>
    <row r="34" spans="1:24" s="104" customFormat="1" ht="30" customHeight="1">
      <c r="A34" s="98"/>
      <c r="C34" s="102"/>
      <c r="E34" s="109"/>
      <c r="F34" s="102"/>
      <c r="G34" s="102"/>
      <c r="H34" s="102"/>
      <c r="I34" s="103"/>
      <c r="K34" s="103"/>
      <c r="M34" s="103"/>
      <c r="O34" s="105"/>
      <c r="P34" s="235"/>
      <c r="Q34" s="235"/>
      <c r="R34" s="235"/>
      <c r="S34" s="235"/>
      <c r="T34" s="235"/>
      <c r="U34" s="235"/>
      <c r="V34" s="235"/>
      <c r="W34" s="235"/>
      <c r="X34" s="107"/>
    </row>
    <row r="35" spans="1:24" s="104" customFormat="1" ht="45" customHeight="1">
      <c r="A35" s="98"/>
      <c r="C35" s="102"/>
      <c r="E35" s="109"/>
      <c r="F35" s="102"/>
      <c r="G35" s="110"/>
      <c r="H35" s="110"/>
      <c r="I35" s="111"/>
      <c r="J35" s="112"/>
      <c r="K35" s="111"/>
      <c r="L35" s="112"/>
      <c r="M35" s="111"/>
      <c r="N35" s="112"/>
      <c r="O35" s="105"/>
      <c r="P35" s="235"/>
      <c r="Q35" s="235"/>
      <c r="R35" s="235"/>
      <c r="S35" s="235"/>
      <c r="T35" s="235"/>
      <c r="U35" s="235"/>
      <c r="V35" s="235"/>
      <c r="W35" s="235"/>
      <c r="X35" s="107"/>
    </row>
    <row r="36" spans="1:24" s="104" customFormat="1" ht="33" customHeight="1">
      <c r="A36" s="98"/>
      <c r="C36" s="102"/>
      <c r="E36" s="109"/>
      <c r="F36" s="102"/>
      <c r="G36" s="110"/>
      <c r="H36" s="110"/>
      <c r="I36" s="111"/>
      <c r="J36" s="112"/>
      <c r="K36" s="111"/>
      <c r="L36" s="112"/>
      <c r="M36" s="111"/>
      <c r="N36" s="112"/>
      <c r="O36" s="105"/>
      <c r="P36" s="236" t="s">
        <v>11</v>
      </c>
      <c r="Q36" s="237"/>
      <c r="R36" s="237"/>
      <c r="S36" s="237"/>
      <c r="T36" s="237"/>
      <c r="U36" s="237"/>
      <c r="V36" s="237"/>
      <c r="W36" s="237"/>
      <c r="X36" s="107"/>
    </row>
    <row r="37" spans="1:24" s="104" customFormat="1" ht="33" customHeight="1">
      <c r="A37" s="98"/>
      <c r="C37" s="102"/>
      <c r="E37" s="109"/>
      <c r="F37" s="102"/>
      <c r="G37" s="110"/>
      <c r="H37" s="110"/>
      <c r="I37" s="111"/>
      <c r="J37" s="112"/>
      <c r="K37" s="111"/>
      <c r="L37" s="112"/>
      <c r="M37" s="111"/>
      <c r="N37" s="112"/>
      <c r="O37" s="105"/>
      <c r="P37" s="237"/>
      <c r="Q37" s="237"/>
      <c r="R37" s="237"/>
      <c r="S37" s="237"/>
      <c r="T37" s="237"/>
      <c r="U37" s="237"/>
      <c r="V37" s="237"/>
      <c r="W37" s="237"/>
      <c r="X37" s="107"/>
    </row>
    <row r="38" spans="1:24" s="104" customFormat="1" ht="33" customHeight="1">
      <c r="A38" s="98"/>
      <c r="C38" s="102"/>
      <c r="E38" s="109"/>
      <c r="F38" s="102"/>
      <c r="G38" s="110"/>
      <c r="H38" s="110"/>
      <c r="I38" s="111"/>
      <c r="J38" s="112"/>
      <c r="K38" s="111"/>
      <c r="L38" s="112"/>
      <c r="M38" s="111"/>
      <c r="N38" s="112"/>
      <c r="O38" s="105"/>
      <c r="P38" s="237"/>
      <c r="Q38" s="237"/>
      <c r="R38" s="237"/>
      <c r="S38" s="237"/>
      <c r="T38" s="237"/>
      <c r="U38" s="237"/>
      <c r="V38" s="237"/>
      <c r="W38" s="237"/>
      <c r="X38" s="107"/>
    </row>
    <row r="39" spans="1:24" s="104" customFormat="1" ht="33" customHeight="1">
      <c r="A39" s="98"/>
      <c r="C39" s="102"/>
      <c r="E39" s="109"/>
      <c r="F39" s="102"/>
      <c r="G39" s="110"/>
      <c r="H39" s="110"/>
      <c r="I39" s="111"/>
      <c r="J39" s="112"/>
      <c r="K39" s="111"/>
      <c r="L39" s="112"/>
      <c r="M39" s="111"/>
      <c r="N39" s="112"/>
      <c r="O39" s="105"/>
      <c r="P39" s="237"/>
      <c r="Q39" s="237"/>
      <c r="R39" s="237"/>
      <c r="S39" s="237"/>
      <c r="T39" s="237"/>
      <c r="U39" s="237"/>
      <c r="V39" s="237"/>
      <c r="W39" s="237"/>
      <c r="X39" s="107"/>
    </row>
    <row r="40" spans="1:24" s="104" customFormat="1" ht="33" customHeight="1">
      <c r="A40" s="98"/>
      <c r="C40" s="102"/>
      <c r="E40" s="109"/>
      <c r="F40" s="102"/>
      <c r="G40" s="110"/>
      <c r="H40" s="110"/>
      <c r="I40" s="111"/>
      <c r="J40" s="112"/>
      <c r="K40" s="111"/>
      <c r="L40" s="112"/>
      <c r="M40" s="111"/>
      <c r="N40" s="112"/>
      <c r="O40" s="105"/>
      <c r="P40" s="237"/>
      <c r="Q40" s="237"/>
      <c r="R40" s="237"/>
      <c r="S40" s="237"/>
      <c r="T40" s="237"/>
      <c r="U40" s="237"/>
      <c r="V40" s="237"/>
      <c r="W40" s="237"/>
      <c r="X40" s="107"/>
    </row>
    <row r="41" spans="16:23" ht="33" customHeight="1">
      <c r="P41" s="237"/>
      <c r="Q41" s="237"/>
      <c r="R41" s="237"/>
      <c r="S41" s="237"/>
      <c r="T41" s="237"/>
      <c r="U41" s="237"/>
      <c r="V41" s="237"/>
      <c r="W41" s="237"/>
    </row>
    <row r="42" spans="16:23" ht="33" customHeight="1">
      <c r="P42" s="237"/>
      <c r="Q42" s="237"/>
      <c r="R42" s="237"/>
      <c r="S42" s="237"/>
      <c r="T42" s="237"/>
      <c r="U42" s="237"/>
      <c r="V42" s="237"/>
      <c r="W42" s="237"/>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V25:W25 W5:W12 W23:W24" unlockedFormula="1"/>
    <ignoredError sqref="W18:W22 W13:W17 U18:V22" formula="1" unlockedFormula="1"/>
    <ignoredError sqref="O13:T22 U13:V1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2009-12-21T22:39:47Z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