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521" windowWidth="19320" windowHeight="12120" tabRatio="804" activeTab="0"/>
  </bookViews>
  <sheets>
    <sheet name="02-04 Jul 10 (we 27)" sheetId="1" r:id="rId1"/>
    <sheet name="02-04 Jul 10 (TOP 20)" sheetId="2" r:id="rId2"/>
  </sheets>
  <definedNames>
    <definedName name="_xlnm.Print_Area" localSheetId="0">'02-04 Jul 10 (we 27)'!$A$1:$V$78</definedName>
  </definedNames>
  <calcPr fullCalcOnLoad="1"/>
</workbook>
</file>

<file path=xl/sharedStrings.xml><?xml version="1.0" encoding="utf-8"?>
<sst xmlns="http://schemas.openxmlformats.org/spreadsheetml/2006/main" count="222" uniqueCount="88">
  <si>
    <t>DATE NIGHT</t>
  </si>
  <si>
    <t>TENGRI</t>
  </si>
  <si>
    <t>GELECEKTEN BİR GÜN</t>
  </si>
  <si>
    <t>SHREK FOREVER AFTER</t>
  </si>
  <si>
    <t>UIP TÜRKİYE</t>
  </si>
  <si>
    <t>NIGHTMARE ON ELM STREET</t>
  </si>
  <si>
    <t>WARNER BROS. TÜRKİYE</t>
  </si>
  <si>
    <t>TİGLON FİLM</t>
  </si>
  <si>
    <t>FROZEN</t>
  </si>
  <si>
    <t>MEDYAVİZYON</t>
  </si>
  <si>
    <t>ÖZEN FİLM</t>
  </si>
  <si>
    <t>PİNEMA</t>
  </si>
  <si>
    <t>EV</t>
  </si>
  <si>
    <t>COLLECTOR, THE</t>
  </si>
  <si>
    <t>BAŞKA DİLDE AŞK</t>
  </si>
  <si>
    <t>ROMANTİK KOMEDİ</t>
  </si>
  <si>
    <t>AYRILIK (DIE FREMBE)</t>
  </si>
  <si>
    <t>ANTICHRIST</t>
  </si>
  <si>
    <t>NANNY MC PHEE AND THE BIG BANG</t>
  </si>
  <si>
    <t>LAST SONG, THE</t>
  </si>
  <si>
    <t>WEGA FILM</t>
  </si>
  <si>
    <t>DEAR JOHN</t>
  </si>
  <si>
    <t>PLANET 51</t>
  </si>
  <si>
    <t>ONDINE</t>
  </si>
  <si>
    <t>OFF KARADENİZ</t>
  </si>
  <si>
    <t>YOUNG VICTORIA, THE</t>
  </si>
  <si>
    <t>GARFIELD'S PET FORCE</t>
  </si>
  <si>
    <t>FROM PARIS WITH LOVE</t>
  </si>
  <si>
    <t>SEX &amp; THE CITY 2</t>
  </si>
  <si>
    <t>JONESES, THE</t>
  </si>
  <si>
    <t>TORMENTED</t>
  </si>
  <si>
    <t>FAREWELL</t>
  </si>
  <si>
    <t>CHASER, THE</t>
  </si>
  <si>
    <t>REC 2</t>
  </si>
  <si>
    <t>*Sorted according to Weekend Total G.B.O. - Hafta sonu toplam hasılat sütununa göre sıralanmıştır.</t>
  </si>
  <si>
    <t>Last Weekend</t>
  </si>
  <si>
    <t>Distributor</t>
  </si>
  <si>
    <t>Friday</t>
  </si>
  <si>
    <t>Saturday</t>
  </si>
  <si>
    <t>Sunday</t>
  </si>
  <si>
    <t>Change</t>
  </si>
  <si>
    <t>Adm.</t>
  </si>
  <si>
    <t>G.B.O.</t>
  </si>
  <si>
    <t>TWILIGHT SAGA: ECLIPSE</t>
  </si>
  <si>
    <t>TOY STORY 3</t>
  </si>
  <si>
    <t>PRINCE OF PERSIA:THE SANDS OF TIME</t>
  </si>
  <si>
    <t>ÇOK FİLİM HAREKETLER BUNLAR</t>
  </si>
  <si>
    <t>GOYA</t>
  </si>
  <si>
    <t>DUKA FİLM</t>
  </si>
  <si>
    <t>10</t>
  </si>
  <si>
    <t>1</t>
  </si>
  <si>
    <t>YOGA</t>
  </si>
  <si>
    <t>REFUGE, LE</t>
  </si>
  <si>
    <t>YÜREĞİNE SOR</t>
  </si>
  <si>
    <t>DESCENT PART 2, THE</t>
  </si>
  <si>
    <t>DAS WEISSE BAND</t>
  </si>
  <si>
    <t>RECEP İVEDİK 3</t>
  </si>
  <si>
    <t>KUTSAL DAMACANA 2: İTMEN</t>
  </si>
  <si>
    <t>SON İSTASYON</t>
  </si>
  <si>
    <t>EŞREFPAŞALILAR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</si>
  <si>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</si>
  <si>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</si>
  <si>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</si>
  <si>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</si>
  <si>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</si>
  <si>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</si>
  <si>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</si>
  <si>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</si>
  <si>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</si>
  <si>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</si>
  <si>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</si>
  <si>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</si>
  <si>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</si>
  <si>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EYYVAH EYVAH</t>
  </si>
  <si>
    <t>AY LAV YU</t>
  </si>
  <si>
    <t>REBOUND, THE</t>
  </si>
  <si>
    <t>CRAZIES, THE</t>
  </si>
  <si>
    <t>HOW TO TRAIN YOUR DRAGON</t>
  </si>
  <si>
    <t>PARANORMAL ACTIVITY</t>
  </si>
  <si>
    <t>LEGION</t>
  </si>
  <si>
    <t>REMEMBER ME</t>
  </si>
  <si>
    <t>WHEN IN ROME</t>
  </si>
  <si>
    <t>BRIGHT STAR</t>
  </si>
  <si>
    <t>IRON MAN 2</t>
  </si>
  <si>
    <t>LAST STATION, THE</t>
  </si>
  <si>
    <t>ROBIN HOOD</t>
  </si>
  <si>
    <t>STONING OF SORAYA M., THE</t>
  </si>
  <si>
    <t>SELVİ BOYLUM AL YAZMALIM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</si>
</sst>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8">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0"/>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name val="Arial"/>
      <family val="0"/>
    </font>
    <font>
      <b/>
      <sz val="10"/>
      <color indexed="9"/>
      <name val="Arial"/>
      <family val="0"/>
    </font>
    <font>
      <sz val="9"/>
      <name val="Verdana"/>
      <family val="2"/>
    </font>
    <font>
      <sz val="9"/>
      <color indexed="9"/>
      <name val="Garamond"/>
      <family val="1"/>
    </font>
    <font>
      <sz val="9"/>
      <color indexed="9"/>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u val="single"/>
      <sz val="10"/>
      <color indexed="8"/>
      <name val="Garamond"/>
      <family val="0"/>
    </font>
    <font>
      <sz val="10"/>
      <color indexed="9"/>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hair"/>
      <right style="hair"/>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179" fontId="0" fillId="0" borderId="0" applyFont="0" applyFill="0" applyBorder="0" applyAlignment="0" applyProtection="0"/>
    <xf numFmtId="0" fontId="84" fillId="27" borderId="1" applyNumberFormat="0" applyAlignment="0" applyProtection="0"/>
    <xf numFmtId="0" fontId="8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24">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179" fontId="16" fillId="0" borderId="11" xfId="43"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1"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1"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3" fontId="33" fillId="0" borderId="11" xfId="43" applyNumberFormat="1" applyFont="1" applyFill="1" applyBorder="1" applyAlignment="1">
      <alignment horizontal="right" vertical="center"/>
    </xf>
    <xf numFmtId="3" fontId="33" fillId="0" borderId="11" xfId="43" applyNumberFormat="1" applyFont="1" applyFill="1" applyBorder="1" applyAlignment="1" applyProtection="1">
      <alignment horizontal="right" vertical="center"/>
      <protection/>
    </xf>
    <xf numFmtId="3" fontId="33" fillId="0" borderId="11" xfId="40" applyNumberFormat="1" applyFont="1" applyFill="1" applyBorder="1" applyAlignment="1" applyProtection="1">
      <alignment horizontal="right" vertical="center"/>
      <protection/>
    </xf>
    <xf numFmtId="3" fontId="33" fillId="0" borderId="11" xfId="0" applyNumberFormat="1" applyFont="1" applyFill="1" applyBorder="1" applyAlignment="1" applyProtection="1">
      <alignment horizontal="right" vertical="center"/>
      <protection locked="0"/>
    </xf>
    <xf numFmtId="3" fontId="33" fillId="0" borderId="15" xfId="43" applyNumberFormat="1" applyFont="1" applyFill="1" applyBorder="1" applyAlignment="1" applyProtection="1">
      <alignment horizontal="right" vertical="center"/>
      <protection/>
    </xf>
    <xf numFmtId="0" fontId="30" fillId="0" borderId="18" xfId="0" applyFont="1" applyFill="1" applyBorder="1" applyAlignment="1" applyProtection="1">
      <alignment horizontal="right" vertical="center"/>
      <protection/>
    </xf>
    <xf numFmtId="3" fontId="33" fillId="0" borderId="19" xfId="43" applyNumberFormat="1" applyFont="1" applyFill="1" applyBorder="1" applyAlignment="1">
      <alignment horizontal="right" vertical="center"/>
    </xf>
    <xf numFmtId="0" fontId="34"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4" fillId="0" borderId="11" xfId="0" applyFont="1" applyFill="1" applyBorder="1" applyAlignment="1" applyProtection="1">
      <alignment horizontal="center"/>
      <protection/>
    </xf>
    <xf numFmtId="1" fontId="35"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6" fillId="0" borderId="14" xfId="0" applyFont="1" applyFill="1" applyBorder="1" applyAlignment="1" applyProtection="1">
      <alignment horizontal="center"/>
      <protection/>
    </xf>
    <xf numFmtId="0" fontId="35" fillId="0" borderId="14" xfId="0" applyFont="1" applyFill="1" applyBorder="1" applyAlignment="1" applyProtection="1">
      <alignment horizontal="right" vertical="center"/>
      <protection/>
    </xf>
    <xf numFmtId="0" fontId="35" fillId="0" borderId="17" xfId="0" applyFont="1" applyFill="1" applyBorder="1" applyAlignment="1" applyProtection="1">
      <alignment horizontal="right" vertical="center"/>
      <protection/>
    </xf>
    <xf numFmtId="0" fontId="37" fillId="33" borderId="10" xfId="0" applyFont="1" applyFill="1" applyBorder="1" applyAlignment="1" applyProtection="1">
      <alignment horizontal="center" vertical="center"/>
      <protection/>
    </xf>
    <xf numFmtId="0" fontId="37" fillId="0" borderId="11" xfId="0" applyFont="1" applyFill="1" applyBorder="1" applyAlignment="1" applyProtection="1">
      <alignment horizontal="right" vertical="center"/>
      <protection/>
    </xf>
    <xf numFmtId="0" fontId="35" fillId="0" borderId="11" xfId="0" applyFont="1" applyFill="1" applyBorder="1" applyAlignment="1" applyProtection="1">
      <alignment horizontal="right" vertical="center"/>
      <protection locked="0"/>
    </xf>
    <xf numFmtId="0" fontId="35" fillId="0" borderId="18" xfId="0" applyFont="1" applyFill="1" applyBorder="1" applyAlignment="1" applyProtection="1">
      <alignment horizontal="right" vertical="center"/>
      <protection/>
    </xf>
    <xf numFmtId="0" fontId="0" fillId="0" borderId="11" xfId="0" applyFont="1" applyFill="1" applyBorder="1" applyAlignment="1">
      <alignment horizontal="left" vertical="center"/>
    </xf>
    <xf numFmtId="190" fontId="0" fillId="0" borderId="11" xfId="0" applyNumberFormat="1" applyFont="1" applyFill="1" applyBorder="1" applyAlignment="1">
      <alignment horizontal="center" vertical="center"/>
    </xf>
    <xf numFmtId="0" fontId="0" fillId="0" borderId="11" xfId="0" applyFont="1" applyFill="1" applyBorder="1" applyAlignment="1">
      <alignment horizontal="right" vertical="center"/>
    </xf>
    <xf numFmtId="4" fontId="0" fillId="0" borderId="11" xfId="40" applyNumberFormat="1" applyFont="1" applyFill="1" applyBorder="1" applyAlignment="1">
      <alignment horizontal="right" vertical="center"/>
    </xf>
    <xf numFmtId="3" fontId="0" fillId="0" borderId="11" xfId="40" applyNumberFormat="1" applyFont="1" applyFill="1" applyBorder="1" applyAlignment="1">
      <alignment horizontal="right" vertical="center"/>
    </xf>
    <xf numFmtId="4" fontId="0" fillId="0" borderId="11" xfId="40" applyNumberFormat="1" applyFont="1" applyFill="1" applyBorder="1" applyAlignment="1" applyProtection="1">
      <alignment horizontal="right" vertical="center"/>
      <protection/>
    </xf>
    <xf numFmtId="3" fontId="33" fillId="0" borderId="11" xfId="40" applyNumberFormat="1" applyFont="1" applyFill="1" applyBorder="1" applyAlignment="1">
      <alignment horizontal="right" vertical="center"/>
    </xf>
    <xf numFmtId="2" fontId="0" fillId="0" borderId="11" xfId="40" applyNumberFormat="1" applyFont="1" applyFill="1" applyBorder="1" applyAlignment="1">
      <alignment vertical="center"/>
    </xf>
    <xf numFmtId="192" fontId="0" fillId="0" borderId="11" xfId="40" applyNumberFormat="1" applyFont="1" applyFill="1" applyBorder="1" applyAlignment="1">
      <alignment vertical="center"/>
    </xf>
    <xf numFmtId="4" fontId="0" fillId="0" borderId="11" xfId="0" applyNumberFormat="1" applyFont="1" applyFill="1" applyBorder="1" applyAlignment="1">
      <alignment horizontal="right" vertical="center"/>
    </xf>
    <xf numFmtId="3" fontId="0" fillId="0" borderId="11" xfId="40" applyNumberFormat="1" applyFont="1" applyFill="1" applyBorder="1" applyAlignment="1" applyProtection="1">
      <alignment horizontal="right" vertical="center"/>
      <protection locked="0"/>
    </xf>
    <xf numFmtId="4" fontId="0" fillId="0" borderId="11" xfId="43" applyNumberFormat="1" applyFont="1" applyFill="1" applyBorder="1" applyAlignment="1">
      <alignment horizontal="right" vertical="center"/>
    </xf>
    <xf numFmtId="3" fontId="0" fillId="0" borderId="11" xfId="43" applyNumberFormat="1" applyFont="1" applyFill="1" applyBorder="1" applyAlignment="1">
      <alignment horizontal="right" vertical="center"/>
    </xf>
    <xf numFmtId="2" fontId="0" fillId="0" borderId="11" xfId="43" applyNumberFormat="1" applyFont="1" applyFill="1" applyBorder="1" applyAlignment="1">
      <alignment vertical="center"/>
    </xf>
    <xf numFmtId="0" fontId="0" fillId="0" borderId="11" xfId="0" applyFont="1" applyFill="1" applyBorder="1" applyAlignment="1" applyProtection="1">
      <alignment horizontal="left" vertical="center"/>
      <protection locked="0"/>
    </xf>
    <xf numFmtId="190"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right" vertical="center"/>
      <protection locked="0"/>
    </xf>
    <xf numFmtId="4" fontId="0" fillId="0" borderId="11" xfId="43" applyNumberFormat="1" applyFont="1" applyFill="1" applyBorder="1" applyAlignment="1" applyProtection="1">
      <alignment horizontal="right" vertical="center"/>
      <protection locked="0"/>
    </xf>
    <xf numFmtId="3" fontId="0" fillId="0" borderId="11" xfId="43" applyNumberFormat="1" applyFont="1" applyFill="1" applyBorder="1" applyAlignment="1" applyProtection="1">
      <alignment horizontal="right" vertical="center"/>
      <protection locked="0"/>
    </xf>
    <xf numFmtId="4" fontId="0" fillId="0" borderId="11" xfId="43" applyNumberFormat="1" applyFont="1" applyFill="1" applyBorder="1" applyAlignment="1" applyProtection="1">
      <alignment horizontal="right" vertical="center"/>
      <protection/>
    </xf>
    <xf numFmtId="3" fontId="33" fillId="0" borderId="11" xfId="61" applyNumberFormat="1" applyFont="1" applyFill="1" applyBorder="1" applyAlignment="1" applyProtection="1">
      <alignment horizontal="right" vertical="center"/>
      <protection/>
    </xf>
    <xf numFmtId="2" fontId="0" fillId="0" borderId="11" xfId="61" applyNumberFormat="1" applyFont="1" applyFill="1" applyBorder="1" applyAlignment="1" applyProtection="1">
      <alignment vertical="center"/>
      <protection/>
    </xf>
    <xf numFmtId="192" fontId="0" fillId="0" borderId="11" xfId="61"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left" vertical="center"/>
      <protection locked="0"/>
    </xf>
    <xf numFmtId="0" fontId="0" fillId="0" borderId="11" xfId="0" applyNumberFormat="1" applyFont="1" applyFill="1" applyBorder="1" applyAlignment="1" applyProtection="1">
      <alignment horizontal="right" vertical="center"/>
      <protection locked="0"/>
    </xf>
    <xf numFmtId="192" fontId="0" fillId="0" borderId="11" xfId="61" applyNumberFormat="1" applyFont="1" applyFill="1" applyBorder="1" applyAlignment="1">
      <alignment vertical="center"/>
    </xf>
    <xf numFmtId="3" fontId="0" fillId="0" borderId="11" xfId="0" applyNumberFormat="1" applyFont="1" applyFill="1" applyBorder="1" applyAlignment="1">
      <alignment horizontal="right" vertical="center"/>
    </xf>
    <xf numFmtId="0" fontId="0" fillId="0" borderId="11" xfId="0" applyBorder="1" applyAlignment="1">
      <alignment horizontal="left" vertical="center"/>
    </xf>
    <xf numFmtId="4" fontId="0" fillId="0" borderId="11" xfId="43" applyNumberFormat="1" applyFont="1" applyFill="1" applyBorder="1" applyAlignment="1">
      <alignment horizontal="right" vertical="center"/>
    </xf>
    <xf numFmtId="3" fontId="0" fillId="0" borderId="11" xfId="43" applyNumberFormat="1" applyFont="1" applyFill="1" applyBorder="1" applyAlignment="1">
      <alignment horizontal="right" vertical="center"/>
    </xf>
    <xf numFmtId="49" fontId="0" fillId="0" borderId="11" xfId="0" applyNumberFormat="1"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right" vertical="center"/>
      <protection locked="0"/>
    </xf>
    <xf numFmtId="3" fontId="0" fillId="0" borderId="11" xfId="43" applyNumberFormat="1" applyFont="1" applyFill="1" applyBorder="1" applyAlignment="1" applyProtection="1">
      <alignment horizontal="right" vertical="center"/>
      <protection/>
    </xf>
    <xf numFmtId="2" fontId="0" fillId="0" borderId="11" xfId="0" applyNumberFormat="1" applyFont="1" applyFill="1" applyBorder="1" applyAlignment="1" applyProtection="1">
      <alignment vertical="center"/>
      <protection locked="0"/>
    </xf>
    <xf numFmtId="4" fontId="0" fillId="0" borderId="11"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horizontal="right" vertical="center"/>
      <protection locked="0"/>
    </xf>
    <xf numFmtId="4" fontId="0" fillId="0" borderId="11" xfId="0" applyNumberFormat="1" applyFont="1" applyFill="1" applyBorder="1" applyAlignment="1">
      <alignment horizontal="right" vertical="center"/>
    </xf>
    <xf numFmtId="3" fontId="0" fillId="0" borderId="11" xfId="40" applyNumberFormat="1" applyFont="1" applyFill="1" applyBorder="1" applyAlignment="1" applyProtection="1">
      <alignment horizontal="right" vertical="center"/>
      <protection locked="0"/>
    </xf>
    <xf numFmtId="0" fontId="24" fillId="0" borderId="13" xfId="0" applyFont="1" applyFill="1" applyBorder="1" applyAlignment="1" applyProtection="1">
      <alignment horizontal="right" vertical="center"/>
      <protection locked="0"/>
    </xf>
    <xf numFmtId="0" fontId="0" fillId="0" borderId="20" xfId="0" applyFont="1" applyFill="1" applyBorder="1" applyAlignment="1">
      <alignment horizontal="left" vertical="center"/>
    </xf>
    <xf numFmtId="190"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xf numFmtId="0" fontId="0" fillId="0" borderId="21" xfId="0" applyFont="1" applyFill="1" applyBorder="1" applyAlignment="1">
      <alignment horizontal="right" vertical="center"/>
    </xf>
    <xf numFmtId="4" fontId="0" fillId="0" borderId="21" xfId="40" applyNumberFormat="1" applyFont="1" applyFill="1" applyBorder="1" applyAlignment="1">
      <alignment horizontal="right" vertical="center"/>
    </xf>
    <xf numFmtId="3" fontId="0" fillId="0" borderId="21" xfId="40" applyNumberFormat="1" applyFont="1" applyFill="1" applyBorder="1" applyAlignment="1">
      <alignment horizontal="right" vertical="center"/>
    </xf>
    <xf numFmtId="4" fontId="0" fillId="0" borderId="21" xfId="40" applyNumberFormat="1" applyFont="1" applyFill="1" applyBorder="1" applyAlignment="1" applyProtection="1">
      <alignment horizontal="right" vertical="center"/>
      <protection/>
    </xf>
    <xf numFmtId="3" fontId="33" fillId="0" borderId="21" xfId="40" applyNumberFormat="1" applyFont="1" applyFill="1" applyBorder="1" applyAlignment="1" applyProtection="1">
      <alignment horizontal="right" vertical="center"/>
      <protection/>
    </xf>
    <xf numFmtId="3" fontId="33" fillId="0" borderId="21" xfId="40" applyNumberFormat="1" applyFont="1" applyFill="1" applyBorder="1" applyAlignment="1">
      <alignment horizontal="right" vertical="center"/>
    </xf>
    <xf numFmtId="2" fontId="0" fillId="0" borderId="21" xfId="40" applyNumberFormat="1" applyFont="1" applyFill="1" applyBorder="1" applyAlignment="1">
      <alignment vertical="center"/>
    </xf>
    <xf numFmtId="192" fontId="0" fillId="0" borderId="21" xfId="40" applyNumberFormat="1" applyFont="1" applyFill="1" applyBorder="1" applyAlignment="1">
      <alignment vertical="center"/>
    </xf>
    <xf numFmtId="4" fontId="0" fillId="0" borderId="21" xfId="0" applyNumberFormat="1" applyFont="1" applyFill="1" applyBorder="1" applyAlignment="1">
      <alignment horizontal="right" vertical="center"/>
    </xf>
    <xf numFmtId="3" fontId="0" fillId="0" borderId="21" xfId="40" applyNumberFormat="1" applyFont="1" applyFill="1" applyBorder="1" applyAlignment="1" applyProtection="1">
      <alignment horizontal="right" vertical="center"/>
      <protection locked="0"/>
    </xf>
    <xf numFmtId="2" fontId="0" fillId="0" borderId="22" xfId="0" applyNumberFormat="1" applyFont="1" applyFill="1" applyBorder="1" applyAlignment="1">
      <alignment vertical="center"/>
    </xf>
    <xf numFmtId="0" fontId="0" fillId="0" borderId="23" xfId="0" applyFont="1" applyFill="1" applyBorder="1" applyAlignment="1">
      <alignment horizontal="left" vertical="center"/>
    </xf>
    <xf numFmtId="2" fontId="0" fillId="0" borderId="24" xfId="43" applyNumberFormat="1" applyFont="1" applyFill="1" applyBorder="1" applyAlignment="1">
      <alignment vertical="center"/>
    </xf>
    <xf numFmtId="0" fontId="0" fillId="0" borderId="23" xfId="58" applyFont="1" applyFill="1" applyBorder="1" applyAlignment="1">
      <alignment horizontal="left" vertical="center"/>
      <protection/>
    </xf>
    <xf numFmtId="0" fontId="0" fillId="0" borderId="23" xfId="0" applyFont="1" applyFill="1" applyBorder="1" applyAlignment="1" applyProtection="1">
      <alignment horizontal="left" vertical="center"/>
      <protection locked="0"/>
    </xf>
    <xf numFmtId="2" fontId="0" fillId="0" borderId="24" xfId="43" applyNumberFormat="1" applyFont="1" applyFill="1" applyBorder="1" applyAlignment="1" applyProtection="1">
      <alignment vertical="center"/>
      <protection locked="0"/>
    </xf>
    <xf numFmtId="0" fontId="0" fillId="0" borderId="23" xfId="0" applyNumberFormat="1" applyFont="1" applyFill="1" applyBorder="1" applyAlignment="1" applyProtection="1">
      <alignment horizontal="left" vertical="center"/>
      <protection locked="0"/>
    </xf>
    <xf numFmtId="2" fontId="0" fillId="0" borderId="24" xfId="61" applyNumberFormat="1" applyFont="1" applyFill="1" applyBorder="1" applyAlignment="1" applyProtection="1">
      <alignment vertical="center"/>
      <protection/>
    </xf>
    <xf numFmtId="2" fontId="0" fillId="0" borderId="24" xfId="0" applyNumberFormat="1" applyFont="1" applyFill="1" applyBorder="1" applyAlignment="1">
      <alignment vertical="center"/>
    </xf>
    <xf numFmtId="49" fontId="0" fillId="0" borderId="23" xfId="0" applyNumberFormat="1" applyFont="1" applyFill="1" applyBorder="1" applyAlignment="1" applyProtection="1">
      <alignment horizontal="left" vertical="center"/>
      <protection locked="0"/>
    </xf>
    <xf numFmtId="2" fontId="0" fillId="0" borderId="24" xfId="0" applyNumberFormat="1" applyFont="1" applyFill="1" applyBorder="1" applyAlignment="1" applyProtection="1">
      <alignment vertical="center"/>
      <protection locked="0"/>
    </xf>
    <xf numFmtId="0" fontId="0" fillId="0" borderId="25" xfId="0" applyNumberFormat="1" applyFont="1" applyFill="1" applyBorder="1" applyAlignment="1" applyProtection="1">
      <alignment horizontal="left" vertical="center"/>
      <protection locked="0"/>
    </xf>
    <xf numFmtId="190" fontId="0" fillId="0" borderId="15"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left" vertical="center"/>
      <protection locked="0"/>
    </xf>
    <xf numFmtId="0" fontId="0" fillId="0" borderId="15" xfId="0" applyNumberFormat="1" applyFont="1" applyFill="1" applyBorder="1" applyAlignment="1" applyProtection="1">
      <alignment horizontal="right" vertical="center"/>
      <protection locked="0"/>
    </xf>
    <xf numFmtId="4" fontId="0" fillId="0" borderId="15" xfId="43" applyNumberFormat="1" applyFont="1" applyFill="1" applyBorder="1" applyAlignment="1" applyProtection="1">
      <alignment horizontal="right" vertical="center"/>
      <protection locked="0"/>
    </xf>
    <xf numFmtId="3" fontId="0" fillId="0" borderId="15" xfId="43" applyNumberFormat="1" applyFont="1" applyFill="1" applyBorder="1" applyAlignment="1" applyProtection="1">
      <alignment horizontal="right" vertical="center"/>
      <protection locked="0"/>
    </xf>
    <xf numFmtId="4" fontId="0" fillId="0" borderId="15" xfId="43" applyNumberFormat="1" applyFont="1" applyFill="1" applyBorder="1" applyAlignment="1" applyProtection="1">
      <alignment horizontal="right" vertical="center"/>
      <protection/>
    </xf>
    <xf numFmtId="3" fontId="33" fillId="0" borderId="15" xfId="43" applyNumberFormat="1" applyFont="1" applyFill="1" applyBorder="1" applyAlignment="1">
      <alignment horizontal="right" vertical="center"/>
    </xf>
    <xf numFmtId="2" fontId="0" fillId="0" borderId="15" xfId="43" applyNumberFormat="1" applyFont="1" applyFill="1" applyBorder="1" applyAlignment="1">
      <alignment vertical="center"/>
    </xf>
    <xf numFmtId="192" fontId="0" fillId="0" borderId="15" xfId="61" applyNumberFormat="1" applyFont="1" applyFill="1" applyBorder="1" applyAlignment="1">
      <alignment vertical="center"/>
    </xf>
    <xf numFmtId="2" fontId="0" fillId="0" borderId="16" xfId="61" applyNumberFormat="1" applyFont="1" applyFill="1" applyBorder="1" applyAlignment="1" applyProtection="1">
      <alignment vertical="center"/>
      <protection/>
    </xf>
    <xf numFmtId="0" fontId="0" fillId="0" borderId="26" xfId="58" applyFont="1" applyFill="1" applyBorder="1" applyAlignment="1">
      <alignment horizontal="left" vertical="center"/>
      <protection/>
    </xf>
    <xf numFmtId="190"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4" fontId="0" fillId="0" borderId="10" xfId="43" applyNumberFormat="1" applyFont="1" applyFill="1" applyBorder="1" applyAlignment="1">
      <alignment horizontal="right" vertical="center"/>
    </xf>
    <xf numFmtId="3" fontId="0" fillId="0" borderId="10" xfId="43" applyNumberFormat="1" applyFont="1" applyFill="1" applyBorder="1" applyAlignment="1">
      <alignment horizontal="right" vertical="center"/>
    </xf>
    <xf numFmtId="3" fontId="33" fillId="0" borderId="10" xfId="43" applyNumberFormat="1" applyFont="1" applyFill="1" applyBorder="1" applyAlignment="1">
      <alignment horizontal="right" vertical="center"/>
    </xf>
    <xf numFmtId="2" fontId="0" fillId="0" borderId="10" xfId="43" applyNumberFormat="1" applyFont="1" applyFill="1" applyBorder="1" applyAlignment="1">
      <alignment vertical="center"/>
    </xf>
    <xf numFmtId="192" fontId="0" fillId="0" borderId="10" xfId="40" applyNumberFormat="1" applyFont="1" applyFill="1" applyBorder="1" applyAlignment="1">
      <alignment vertical="center"/>
    </xf>
    <xf numFmtId="2" fontId="0" fillId="0" borderId="27" xfId="43" applyNumberFormat="1" applyFont="1" applyFill="1" applyBorder="1" applyAlignment="1">
      <alignment vertical="center"/>
    </xf>
    <xf numFmtId="0" fontId="0" fillId="0" borderId="28" xfId="58" applyFont="1" applyFill="1" applyBorder="1" applyAlignment="1">
      <alignment horizontal="left" vertical="center"/>
      <protection/>
    </xf>
    <xf numFmtId="190" fontId="0" fillId="0" borderId="19" xfId="0" applyNumberFormat="1" applyFont="1" applyFill="1" applyBorder="1" applyAlignment="1">
      <alignment horizontal="center" vertical="center"/>
    </xf>
    <xf numFmtId="0" fontId="0" fillId="0" borderId="19" xfId="0" applyFont="1" applyFill="1" applyBorder="1" applyAlignment="1">
      <alignment horizontal="left" vertical="center"/>
    </xf>
    <xf numFmtId="0" fontId="0" fillId="0" borderId="19" xfId="0" applyFont="1" applyFill="1" applyBorder="1" applyAlignment="1">
      <alignment horizontal="right" vertical="center"/>
    </xf>
    <xf numFmtId="4" fontId="0" fillId="0" borderId="19" xfId="43" applyNumberFormat="1" applyFont="1" applyFill="1" applyBorder="1" applyAlignment="1">
      <alignment horizontal="right" vertical="center"/>
    </xf>
    <xf numFmtId="3" fontId="0" fillId="0" borderId="19" xfId="43" applyNumberFormat="1" applyFont="1" applyFill="1" applyBorder="1" applyAlignment="1">
      <alignment horizontal="right" vertical="center"/>
    </xf>
    <xf numFmtId="2" fontId="0" fillId="0" borderId="19" xfId="43" applyNumberFormat="1" applyFont="1" applyFill="1" applyBorder="1" applyAlignment="1">
      <alignment vertical="center"/>
    </xf>
    <xf numFmtId="192" fontId="0" fillId="0" borderId="19" xfId="40" applyNumberFormat="1" applyFont="1" applyFill="1" applyBorder="1" applyAlignment="1">
      <alignment vertical="center"/>
    </xf>
    <xf numFmtId="2" fontId="0" fillId="0" borderId="29" xfId="43" applyNumberFormat="1" applyFont="1" applyFill="1" applyBorder="1" applyAlignment="1">
      <alignment vertical="center"/>
    </xf>
    <xf numFmtId="0" fontId="0" fillId="0" borderId="25"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5" xfId="0" applyFont="1" applyFill="1" applyBorder="1" applyAlignment="1" applyProtection="1">
      <alignment horizontal="right" vertical="center"/>
      <protection locked="0"/>
    </xf>
    <xf numFmtId="3" fontId="33" fillId="0" borderId="15" xfId="61" applyNumberFormat="1" applyFont="1" applyFill="1" applyBorder="1" applyAlignment="1" applyProtection="1">
      <alignment horizontal="right" vertical="center"/>
      <protection/>
    </xf>
    <xf numFmtId="2" fontId="0" fillId="0" borderId="15" xfId="61" applyNumberFormat="1" applyFont="1" applyFill="1" applyBorder="1" applyAlignment="1" applyProtection="1">
      <alignment vertical="center"/>
      <protection/>
    </xf>
    <xf numFmtId="192" fontId="0" fillId="0" borderId="15" xfId="40" applyNumberFormat="1" applyFont="1" applyFill="1" applyBorder="1" applyAlignment="1">
      <alignment vertical="center"/>
    </xf>
    <xf numFmtId="3" fontId="0" fillId="0" borderId="15" xfId="0" applyNumberFormat="1" applyFont="1" applyFill="1" applyBorder="1" applyAlignment="1">
      <alignment horizontal="right" vertical="center"/>
    </xf>
    <xf numFmtId="193" fontId="28" fillId="0" borderId="21" xfId="0" applyNumberFormat="1" applyFont="1" applyFill="1" applyBorder="1" applyAlignment="1" applyProtection="1">
      <alignment horizontal="center" wrapText="1"/>
      <protection/>
    </xf>
    <xf numFmtId="0" fontId="32" fillId="33" borderId="30" xfId="0" applyFont="1" applyFill="1" applyBorder="1" applyAlignment="1" applyProtection="1">
      <alignment horizontal="center" vertical="center"/>
      <protection/>
    </xf>
    <xf numFmtId="0" fontId="27" fillId="33" borderId="30" xfId="0" applyFont="1" applyFill="1" applyBorder="1" applyAlignment="1">
      <alignment/>
    </xf>
    <xf numFmtId="185" fontId="28" fillId="0" borderId="21" xfId="0" applyNumberFormat="1" applyFont="1" applyFill="1" applyBorder="1" applyAlignment="1" applyProtection="1">
      <alignment horizontal="center" wrapText="1"/>
      <protection/>
    </xf>
    <xf numFmtId="0" fontId="28" fillId="0" borderId="21"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193" fontId="28" fillId="0" borderId="22" xfId="0" applyNumberFormat="1" applyFont="1" applyFill="1" applyBorder="1" applyAlignment="1" applyProtection="1">
      <alignment horizontal="center" wrapText="1"/>
      <protection/>
    </xf>
    <xf numFmtId="179" fontId="28" fillId="0" borderId="20" xfId="43" applyFont="1" applyFill="1" applyBorder="1" applyAlignment="1" applyProtection="1">
      <alignment horizontal="center"/>
      <protection/>
    </xf>
    <xf numFmtId="179" fontId="28" fillId="0" borderId="25" xfId="43" applyFont="1" applyFill="1" applyBorder="1" applyAlignment="1" applyProtection="1">
      <alignment horizontal="center"/>
      <protection/>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3" fontId="23" fillId="0" borderId="38" xfId="0" applyNumberFormat="1" applyFont="1" applyFill="1" applyBorder="1" applyAlignment="1" applyProtection="1">
      <alignment horizontal="right" vertical="center" wrapText="1"/>
      <protection locked="0"/>
    </xf>
    <xf numFmtId="190" fontId="28" fillId="0" borderId="21"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9"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8" xfId="0" applyFont="1" applyFill="1" applyBorder="1" applyAlignment="1">
      <alignment horizontal="center" vertical="center"/>
    </xf>
    <xf numFmtId="0" fontId="26" fillId="33" borderId="30" xfId="0" applyFont="1" applyFill="1" applyBorder="1" applyAlignment="1" applyProtection="1">
      <alignment horizontal="center" vertical="center"/>
      <protection/>
    </xf>
    <xf numFmtId="0" fontId="15" fillId="33" borderId="3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7Şubat,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46113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381000</xdr:colOff>
      <xdr:row>0</xdr:row>
      <xdr:rowOff>0</xdr:rowOff>
    </xdr:to>
    <xdr:sp fLocksText="0">
      <xdr:nvSpPr>
        <xdr:cNvPr id="2" name="Text Box 2"/>
        <xdr:cNvSpPr txBox="1">
          <a:spLocks noChangeArrowheads="1"/>
        </xdr:cNvSpPr>
      </xdr:nvSpPr>
      <xdr:spPr>
        <a:xfrm>
          <a:off x="12239625" y="0"/>
          <a:ext cx="2371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0</xdr:row>
      <xdr:rowOff>619125</xdr:rowOff>
    </xdr:to>
    <xdr:sp>
      <xdr:nvSpPr>
        <xdr:cNvPr id="3" name="Text Box 5"/>
        <xdr:cNvSpPr txBox="1">
          <a:spLocks noChangeArrowheads="1"/>
        </xdr:cNvSpPr>
      </xdr:nvSpPr>
      <xdr:spPr>
        <a:xfrm>
          <a:off x="19050" y="0"/>
          <a:ext cx="14592300"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800" b="1" i="0" u="none" baseline="0">
              <a:solidFill>
                <a:srgbClr val="000000"/>
              </a:solidFill>
              <a:latin typeface="Garamond"/>
              <a:ea typeface="Garamond"/>
              <a:cs typeface="Garamond"/>
            </a:rPr>
            <a:t>TÜRKİYE'S WEEKEND MARKET DATA </a:t>
          </a:r>
          <a:r>
            <a:rPr lang="en-US" cap="none" sz="28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381000</xdr:colOff>
      <xdr:row>0</xdr:row>
      <xdr:rowOff>114300</xdr:rowOff>
    </xdr:from>
    <xdr:to>
      <xdr:col>21</xdr:col>
      <xdr:colOff>323850</xdr:colOff>
      <xdr:row>0</xdr:row>
      <xdr:rowOff>619125</xdr:rowOff>
    </xdr:to>
    <xdr:sp fLocksText="0">
      <xdr:nvSpPr>
        <xdr:cNvPr id="4" name="Text Box 6"/>
        <xdr:cNvSpPr txBox="1">
          <a:spLocks noChangeArrowheads="1"/>
        </xdr:cNvSpPr>
      </xdr:nvSpPr>
      <xdr:spPr>
        <a:xfrm>
          <a:off x="13049250" y="114300"/>
          <a:ext cx="1504950"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27
</a:t>
          </a:r>
          <a:r>
            <a:rPr lang="en-US" cap="none" sz="1600" b="0" i="0" u="none" baseline="0">
              <a:solidFill>
                <a:srgbClr val="000000"/>
              </a:solidFill>
              <a:latin typeface="Garamond"/>
              <a:ea typeface="Garamond"/>
              <a:cs typeface="Garamond"/>
            </a:rPr>
            <a:t>02-04 JUL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9725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7820025" y="0"/>
          <a:ext cx="19050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95535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029575" y="0"/>
          <a:ext cx="15144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95535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6686550" y="0"/>
          <a:ext cx="28289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97250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7820025" y="0"/>
          <a:ext cx="19050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029575" y="0"/>
          <a:ext cx="15144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95440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95440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8934450" y="0"/>
          <a:ext cx="62865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26857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9563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76866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9563100"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8315325" y="142875"/>
          <a:ext cx="1181100"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a:t>
          </a:r>
          <a:r>
            <a:rPr lang="en-US" cap="none" sz="1000" b="0" i="0" u="sng" baseline="0">
              <a:solidFill>
                <a:srgbClr val="000000"/>
              </a:solidFill>
              <a:latin typeface="Garamond"/>
              <a:ea typeface="Garamond"/>
              <a:cs typeface="Garamond"/>
            </a:rPr>
            <a:t>K</a:t>
          </a:r>
          <a:r>
            <a:rPr lang="en-US" cap="none" sz="1000" b="0" i="0" u="none" baseline="0">
              <a:solidFill>
                <a:srgbClr val="000000"/>
              </a:solidFill>
              <a:latin typeface="Garamond"/>
              <a:ea typeface="Garamond"/>
              <a:cs typeface="Garamond"/>
            </a:rPr>
            <a:t>END: 27
</a:t>
          </a:r>
          <a:r>
            <a:rPr lang="en-US" cap="none" sz="1000" b="0" i="0" u="none" baseline="0">
              <a:solidFill>
                <a:srgbClr val="000000"/>
              </a:solidFill>
              <a:latin typeface="Garamond"/>
              <a:ea typeface="Garamond"/>
              <a:cs typeface="Garamond"/>
            </a:rPr>
            <a:t>02-04 JUL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78"/>
  <sheetViews>
    <sheetView tabSelected="1" zoomScale="80" zoomScaleNormal="80" zoomScalePageLayoutView="0" workbookViewId="0" topLeftCell="A1">
      <selection activeCell="A8" sqref="A8:IV8"/>
    </sheetView>
  </sheetViews>
  <sheetFormatPr defaultColWidth="4.421875" defaultRowHeight="12.75"/>
  <cols>
    <col min="1" max="1" width="3.140625" style="71" bestFit="1" customWidth="1"/>
    <col min="2" max="2" width="35.140625" style="15" bestFit="1" customWidth="1"/>
    <col min="3" max="3" width="8.7109375" style="16" bestFit="1" customWidth="1"/>
    <col min="4" max="4" width="22.28125" style="6" bestFit="1" customWidth="1"/>
    <col min="5" max="5" width="4.7109375" style="17" bestFit="1" customWidth="1"/>
    <col min="6" max="6" width="5.00390625" style="17" bestFit="1" customWidth="1"/>
    <col min="7" max="7" width="6.8515625" style="17" customWidth="1"/>
    <col min="8" max="8" width="10.8515625" style="20" bestFit="1" customWidth="1"/>
    <col min="9" max="9" width="6.7109375" style="26" bestFit="1" customWidth="1"/>
    <col min="10" max="10" width="10.8515625" style="20" bestFit="1" customWidth="1"/>
    <col min="11" max="11" width="6.7109375" style="26" bestFit="1" customWidth="1"/>
    <col min="12" max="12" width="10.8515625" style="20" bestFit="1" customWidth="1"/>
    <col min="13" max="13" width="6.7109375" style="26" bestFit="1" customWidth="1"/>
    <col min="14" max="14" width="12.421875" style="23" bestFit="1" customWidth="1"/>
    <col min="15" max="15" width="8.140625" style="27" bestFit="1" customWidth="1"/>
    <col min="16" max="16" width="5.8515625" style="41" bestFit="1" customWidth="1"/>
    <col min="17" max="17" width="5.7109375" style="42" bestFit="1" customWidth="1"/>
    <col min="18" max="18" width="10.8515625" style="43" bestFit="1" customWidth="1"/>
    <col min="19" max="19" width="8.421875" style="44" bestFit="1" customWidth="1"/>
    <col min="20" max="20" width="13.57421875" style="43" bestFit="1" customWidth="1"/>
    <col min="21" max="21" width="9.8515625" style="41" bestFit="1" customWidth="1"/>
    <col min="22" max="22" width="5.7109375" style="42" bestFit="1" customWidth="1"/>
    <col min="23" max="23" width="2.140625" style="81"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32"/>
      <c r="I1" s="33"/>
      <c r="J1" s="34"/>
      <c r="K1" s="35"/>
      <c r="L1" s="36"/>
      <c r="M1" s="37"/>
      <c r="N1" s="38"/>
      <c r="O1" s="39"/>
      <c r="P1" s="41"/>
      <c r="Q1" s="42"/>
      <c r="R1" s="43"/>
      <c r="S1" s="44"/>
      <c r="T1" s="43"/>
      <c r="U1" s="41"/>
      <c r="V1" s="42"/>
      <c r="W1" s="81"/>
    </row>
    <row r="2" spans="1:23" s="3" customFormat="1" ht="27.75" thickBot="1">
      <c r="A2" s="193" t="s">
        <v>61</v>
      </c>
      <c r="B2" s="194"/>
      <c r="C2" s="194"/>
      <c r="D2" s="194"/>
      <c r="E2" s="194"/>
      <c r="F2" s="194"/>
      <c r="G2" s="194"/>
      <c r="H2" s="194"/>
      <c r="I2" s="194"/>
      <c r="J2" s="194"/>
      <c r="K2" s="194"/>
      <c r="L2" s="194"/>
      <c r="M2" s="194"/>
      <c r="N2" s="194"/>
      <c r="O2" s="194"/>
      <c r="P2" s="194"/>
      <c r="Q2" s="194"/>
      <c r="R2" s="194"/>
      <c r="S2" s="194"/>
      <c r="T2" s="194"/>
      <c r="U2" s="194"/>
      <c r="V2" s="194"/>
      <c r="W2" s="81"/>
    </row>
    <row r="3" spans="1:23" s="59" customFormat="1" ht="12.75">
      <c r="A3" s="57"/>
      <c r="B3" s="199" t="s">
        <v>62</v>
      </c>
      <c r="C3" s="213" t="s">
        <v>67</v>
      </c>
      <c r="D3" s="196" t="s">
        <v>36</v>
      </c>
      <c r="E3" s="196" t="s">
        <v>68</v>
      </c>
      <c r="F3" s="196" t="s">
        <v>69</v>
      </c>
      <c r="G3" s="196" t="s">
        <v>70</v>
      </c>
      <c r="H3" s="195" t="s">
        <v>37</v>
      </c>
      <c r="I3" s="195"/>
      <c r="J3" s="195" t="s">
        <v>38</v>
      </c>
      <c r="K3" s="195"/>
      <c r="L3" s="195" t="s">
        <v>39</v>
      </c>
      <c r="M3" s="195"/>
      <c r="N3" s="192" t="s">
        <v>71</v>
      </c>
      <c r="O3" s="192"/>
      <c r="P3" s="192"/>
      <c r="Q3" s="192"/>
      <c r="R3" s="195" t="s">
        <v>35</v>
      </c>
      <c r="S3" s="195"/>
      <c r="T3" s="192" t="s">
        <v>63</v>
      </c>
      <c r="U3" s="192"/>
      <c r="V3" s="198"/>
      <c r="W3" s="82"/>
    </row>
    <row r="4" spans="1:23" s="59" customFormat="1" ht="48.75" thickBot="1">
      <c r="A4" s="60"/>
      <c r="B4" s="200"/>
      <c r="C4" s="214"/>
      <c r="D4" s="215"/>
      <c r="E4" s="197"/>
      <c r="F4" s="197"/>
      <c r="G4" s="197"/>
      <c r="H4" s="61" t="s">
        <v>42</v>
      </c>
      <c r="I4" s="62" t="s">
        <v>41</v>
      </c>
      <c r="J4" s="61" t="s">
        <v>42</v>
      </c>
      <c r="K4" s="62" t="s">
        <v>41</v>
      </c>
      <c r="L4" s="61" t="s">
        <v>42</v>
      </c>
      <c r="M4" s="62" t="s">
        <v>41</v>
      </c>
      <c r="N4" s="61" t="s">
        <v>42</v>
      </c>
      <c r="O4" s="62" t="s">
        <v>41</v>
      </c>
      <c r="P4" s="62" t="s">
        <v>64</v>
      </c>
      <c r="Q4" s="63" t="s">
        <v>65</v>
      </c>
      <c r="R4" s="61" t="s">
        <v>42</v>
      </c>
      <c r="S4" s="64" t="s">
        <v>40</v>
      </c>
      <c r="T4" s="61" t="s">
        <v>42</v>
      </c>
      <c r="U4" s="62" t="s">
        <v>41</v>
      </c>
      <c r="V4" s="65" t="s">
        <v>65</v>
      </c>
      <c r="W4" s="82"/>
    </row>
    <row r="5" spans="1:23" s="4" customFormat="1" ht="10.5" customHeight="1">
      <c r="A5" s="67">
        <v>1</v>
      </c>
      <c r="B5" s="131" t="s">
        <v>43</v>
      </c>
      <c r="C5" s="132">
        <v>40359</v>
      </c>
      <c r="D5" s="133" t="s">
        <v>7</v>
      </c>
      <c r="E5" s="134">
        <v>221</v>
      </c>
      <c r="F5" s="134">
        <v>437</v>
      </c>
      <c r="G5" s="134">
        <v>1</v>
      </c>
      <c r="H5" s="135">
        <v>588755.5</v>
      </c>
      <c r="I5" s="136">
        <v>64554</v>
      </c>
      <c r="J5" s="135">
        <v>625420</v>
      </c>
      <c r="K5" s="136">
        <v>65288</v>
      </c>
      <c r="L5" s="135">
        <v>613734.5</v>
      </c>
      <c r="M5" s="136">
        <v>64294</v>
      </c>
      <c r="N5" s="137">
        <f>H5+J5+L5</f>
        <v>1827910</v>
      </c>
      <c r="O5" s="138">
        <f>I5+K5+M5</f>
        <v>194136</v>
      </c>
      <c r="P5" s="139">
        <f>O5/F5</f>
        <v>444.2471395881007</v>
      </c>
      <c r="Q5" s="140">
        <f>+N5/O5</f>
        <v>9.415615856925042</v>
      </c>
      <c r="R5" s="135"/>
      <c r="S5" s="141"/>
      <c r="T5" s="142">
        <v>3496774.5</v>
      </c>
      <c r="U5" s="143">
        <v>397884</v>
      </c>
      <c r="V5" s="144">
        <f>T5/U5</f>
        <v>8.788427028983321</v>
      </c>
      <c r="W5" s="130"/>
    </row>
    <row r="6" spans="1:23" s="4" customFormat="1" ht="10.5" customHeight="1">
      <c r="A6" s="67">
        <v>2</v>
      </c>
      <c r="B6" s="145" t="s">
        <v>44</v>
      </c>
      <c r="C6" s="93">
        <v>40361</v>
      </c>
      <c r="D6" s="92" t="s">
        <v>4</v>
      </c>
      <c r="E6" s="94">
        <v>161</v>
      </c>
      <c r="F6" s="94">
        <v>160</v>
      </c>
      <c r="G6" s="94">
        <v>1</v>
      </c>
      <c r="H6" s="103">
        <v>215660</v>
      </c>
      <c r="I6" s="104">
        <v>17691</v>
      </c>
      <c r="J6" s="103">
        <v>273714</v>
      </c>
      <c r="K6" s="104">
        <v>26403</v>
      </c>
      <c r="L6" s="103">
        <v>269388</v>
      </c>
      <c r="M6" s="104">
        <v>21541</v>
      </c>
      <c r="N6" s="103">
        <f aca="true" t="shared" si="0" ref="N6:O9">+L6+J6+H6</f>
        <v>758762</v>
      </c>
      <c r="O6" s="72">
        <f t="shared" si="0"/>
        <v>65635</v>
      </c>
      <c r="P6" s="72">
        <f>+O6/F6</f>
        <v>410.21875</v>
      </c>
      <c r="Q6" s="105">
        <f>+N6/O6</f>
        <v>11.560326045554962</v>
      </c>
      <c r="R6" s="103"/>
      <c r="S6" s="100"/>
      <c r="T6" s="103">
        <v>758762</v>
      </c>
      <c r="U6" s="104">
        <v>65635</v>
      </c>
      <c r="V6" s="146">
        <f>+T6/U6</f>
        <v>11.560326045554962</v>
      </c>
      <c r="W6" s="130"/>
    </row>
    <row r="7" spans="1:23" s="5" customFormat="1" ht="10.5" customHeight="1">
      <c r="A7" s="77">
        <v>3</v>
      </c>
      <c r="B7" s="176" t="s">
        <v>3</v>
      </c>
      <c r="C7" s="177">
        <v>40326</v>
      </c>
      <c r="D7" s="178" t="s">
        <v>4</v>
      </c>
      <c r="E7" s="179">
        <v>212</v>
      </c>
      <c r="F7" s="179">
        <v>128</v>
      </c>
      <c r="G7" s="179">
        <v>6</v>
      </c>
      <c r="H7" s="180">
        <v>24034</v>
      </c>
      <c r="I7" s="181">
        <v>2559</v>
      </c>
      <c r="J7" s="180">
        <v>35175</v>
      </c>
      <c r="K7" s="181">
        <v>3464</v>
      </c>
      <c r="L7" s="180">
        <v>39735</v>
      </c>
      <c r="M7" s="181">
        <v>3790</v>
      </c>
      <c r="N7" s="180">
        <f t="shared" si="0"/>
        <v>98944</v>
      </c>
      <c r="O7" s="78">
        <f t="shared" si="0"/>
        <v>9813</v>
      </c>
      <c r="P7" s="78">
        <f>+O7/F7</f>
        <v>76.6640625</v>
      </c>
      <c r="Q7" s="182">
        <f>+N7/O7</f>
        <v>10.082951187200653</v>
      </c>
      <c r="R7" s="180">
        <v>355835</v>
      </c>
      <c r="S7" s="183">
        <f>-(R7-N7)/R7</f>
        <v>-0.7219385389295601</v>
      </c>
      <c r="T7" s="180">
        <v>5538369</v>
      </c>
      <c r="U7" s="181">
        <v>513293</v>
      </c>
      <c r="V7" s="184">
        <f>+T7/U7</f>
        <v>10.789878295632318</v>
      </c>
      <c r="W7" s="130"/>
    </row>
    <row r="8" spans="1:23" s="5" customFormat="1" ht="10.5" customHeight="1">
      <c r="A8" s="68">
        <v>4</v>
      </c>
      <c r="B8" s="166" t="s">
        <v>27</v>
      </c>
      <c r="C8" s="167">
        <v>40354</v>
      </c>
      <c r="D8" s="168" t="s">
        <v>4</v>
      </c>
      <c r="E8" s="169">
        <v>100</v>
      </c>
      <c r="F8" s="169">
        <v>99</v>
      </c>
      <c r="G8" s="169">
        <v>2</v>
      </c>
      <c r="H8" s="170">
        <v>22837</v>
      </c>
      <c r="I8" s="171">
        <v>2169</v>
      </c>
      <c r="J8" s="170">
        <v>32170</v>
      </c>
      <c r="K8" s="171">
        <v>2982</v>
      </c>
      <c r="L8" s="170">
        <v>41645</v>
      </c>
      <c r="M8" s="171">
        <v>3800</v>
      </c>
      <c r="N8" s="170">
        <f t="shared" si="0"/>
        <v>96652</v>
      </c>
      <c r="O8" s="172">
        <f t="shared" si="0"/>
        <v>8951</v>
      </c>
      <c r="P8" s="172">
        <f>+O8/F8</f>
        <v>90.41414141414141</v>
      </c>
      <c r="Q8" s="173">
        <f>+N8/O8</f>
        <v>10.797899676013854</v>
      </c>
      <c r="R8" s="170">
        <v>210130</v>
      </c>
      <c r="S8" s="174">
        <f>-(R8-N8)/R8</f>
        <v>-0.5400371198781706</v>
      </c>
      <c r="T8" s="170">
        <v>422206</v>
      </c>
      <c r="U8" s="171">
        <v>41679</v>
      </c>
      <c r="V8" s="175">
        <f>+T8/U8</f>
        <v>10.129945536121308</v>
      </c>
      <c r="W8" s="130"/>
    </row>
    <row r="9" spans="1:23" s="5" customFormat="1" ht="10.5" customHeight="1">
      <c r="A9" s="68">
        <v>5</v>
      </c>
      <c r="B9" s="145" t="s">
        <v>45</v>
      </c>
      <c r="C9" s="93">
        <v>40319</v>
      </c>
      <c r="D9" s="92" t="s">
        <v>4</v>
      </c>
      <c r="E9" s="94">
        <v>178</v>
      </c>
      <c r="F9" s="94">
        <v>116</v>
      </c>
      <c r="G9" s="94">
        <v>7</v>
      </c>
      <c r="H9" s="103">
        <v>18053</v>
      </c>
      <c r="I9" s="104">
        <v>1983</v>
      </c>
      <c r="J9" s="103">
        <v>26810</v>
      </c>
      <c r="K9" s="104">
        <v>2839</v>
      </c>
      <c r="L9" s="103">
        <v>35792</v>
      </c>
      <c r="M9" s="104">
        <v>3844</v>
      </c>
      <c r="N9" s="103">
        <f t="shared" si="0"/>
        <v>80655</v>
      </c>
      <c r="O9" s="72">
        <f t="shared" si="0"/>
        <v>8666</v>
      </c>
      <c r="P9" s="72">
        <f>+O9/F9</f>
        <v>74.70689655172414</v>
      </c>
      <c r="Q9" s="105">
        <f>+N9/O9</f>
        <v>9.307062081698593</v>
      </c>
      <c r="R9" s="103">
        <v>284646</v>
      </c>
      <c r="S9" s="100">
        <f>-(R9-N9)/R9</f>
        <v>-0.7166480470479122</v>
      </c>
      <c r="T9" s="103">
        <v>4751105</v>
      </c>
      <c r="U9" s="104">
        <v>523334</v>
      </c>
      <c r="V9" s="146">
        <f>+T9/U9</f>
        <v>9.078533020977043</v>
      </c>
      <c r="W9" s="130"/>
    </row>
    <row r="10" spans="1:23" s="5" customFormat="1" ht="10.5" customHeight="1">
      <c r="A10" s="68">
        <v>6</v>
      </c>
      <c r="B10" s="148" t="s">
        <v>28</v>
      </c>
      <c r="C10" s="107">
        <v>40340</v>
      </c>
      <c r="D10" s="106" t="s">
        <v>6</v>
      </c>
      <c r="E10" s="108">
        <v>72</v>
      </c>
      <c r="F10" s="108">
        <v>69</v>
      </c>
      <c r="G10" s="108">
        <v>4</v>
      </c>
      <c r="H10" s="109">
        <v>12885</v>
      </c>
      <c r="I10" s="110">
        <v>1110</v>
      </c>
      <c r="J10" s="109">
        <v>14081</v>
      </c>
      <c r="K10" s="110">
        <v>1159</v>
      </c>
      <c r="L10" s="109">
        <v>13457</v>
      </c>
      <c r="M10" s="110">
        <v>1198</v>
      </c>
      <c r="N10" s="111">
        <f>+H10+J10+L10</f>
        <v>40423</v>
      </c>
      <c r="O10" s="73">
        <f>+I10+K10+M10</f>
        <v>3467</v>
      </c>
      <c r="P10" s="112">
        <f>IF(N10&lt;&gt;0,O10/F10,"")</f>
        <v>50.2463768115942</v>
      </c>
      <c r="Q10" s="113">
        <f>IF(N10&lt;&gt;0,N10/O10,"")</f>
        <v>11.65935967695414</v>
      </c>
      <c r="R10" s="109">
        <v>126739</v>
      </c>
      <c r="S10" s="114">
        <f>IF(R10&lt;&gt;0,-(R10-N10)/R10,"")</f>
        <v>-0.681053188047878</v>
      </c>
      <c r="T10" s="109">
        <v>1060705</v>
      </c>
      <c r="U10" s="110">
        <v>91673</v>
      </c>
      <c r="V10" s="149">
        <f>T10/U10</f>
        <v>11.570527854439147</v>
      </c>
      <c r="W10" s="130"/>
    </row>
    <row r="11" spans="1:23" s="5" customFormat="1" ht="10.5" customHeight="1">
      <c r="A11" s="68">
        <v>7</v>
      </c>
      <c r="B11" s="150" t="s">
        <v>29</v>
      </c>
      <c r="C11" s="107">
        <v>40354</v>
      </c>
      <c r="D11" s="115" t="s">
        <v>11</v>
      </c>
      <c r="E11" s="116">
        <v>19</v>
      </c>
      <c r="F11" s="116">
        <v>19</v>
      </c>
      <c r="G11" s="116">
        <v>2</v>
      </c>
      <c r="H11" s="109">
        <v>7094</v>
      </c>
      <c r="I11" s="110">
        <v>529</v>
      </c>
      <c r="J11" s="109">
        <v>8160</v>
      </c>
      <c r="K11" s="110">
        <v>592</v>
      </c>
      <c r="L11" s="109">
        <v>12008</v>
      </c>
      <c r="M11" s="110">
        <v>864</v>
      </c>
      <c r="N11" s="111">
        <f>+H11+J11+L11</f>
        <v>27262</v>
      </c>
      <c r="O11" s="73">
        <f>+I11+K11+M11</f>
        <v>1985</v>
      </c>
      <c r="P11" s="72">
        <f>+O11/F11</f>
        <v>104.47368421052632</v>
      </c>
      <c r="Q11" s="105">
        <f>+N11/O11</f>
        <v>13.734005037783374</v>
      </c>
      <c r="R11" s="109">
        <v>59269</v>
      </c>
      <c r="S11" s="117">
        <f>(+R11-N11)/R11</f>
        <v>0.5400293576743322</v>
      </c>
      <c r="T11" s="109">
        <v>119028</v>
      </c>
      <c r="U11" s="110">
        <v>9197</v>
      </c>
      <c r="V11" s="151">
        <f>+T11/U11</f>
        <v>12.942046319451995</v>
      </c>
      <c r="W11" s="130"/>
    </row>
    <row r="12" spans="1:23" s="5" customFormat="1" ht="10.5" customHeight="1">
      <c r="A12" s="68">
        <v>8</v>
      </c>
      <c r="B12" s="148" t="s">
        <v>46</v>
      </c>
      <c r="C12" s="107">
        <v>40263</v>
      </c>
      <c r="D12" s="106" t="s">
        <v>9</v>
      </c>
      <c r="E12" s="108">
        <v>286</v>
      </c>
      <c r="F12" s="108">
        <v>85</v>
      </c>
      <c r="G12" s="108">
        <v>14</v>
      </c>
      <c r="H12" s="109">
        <v>4834.5</v>
      </c>
      <c r="I12" s="110">
        <v>782</v>
      </c>
      <c r="J12" s="109">
        <v>8418.5</v>
      </c>
      <c r="K12" s="110">
        <v>1308</v>
      </c>
      <c r="L12" s="109">
        <v>10633.5</v>
      </c>
      <c r="M12" s="110">
        <v>1633</v>
      </c>
      <c r="N12" s="111">
        <f>H12+J12+L12</f>
        <v>23886.5</v>
      </c>
      <c r="O12" s="73">
        <f>I12+K12+M12</f>
        <v>3723</v>
      </c>
      <c r="P12" s="112">
        <f>IF(N12&lt;&gt;0,O12/F12,"")</f>
        <v>43.8</v>
      </c>
      <c r="Q12" s="113">
        <f>IF(N12&lt;&gt;0,N12/O12,"")</f>
        <v>6.415928015041633</v>
      </c>
      <c r="R12" s="109"/>
      <c r="S12" s="100"/>
      <c r="T12" s="111">
        <v>9452530.5</v>
      </c>
      <c r="U12" s="118">
        <v>1133714</v>
      </c>
      <c r="V12" s="151">
        <f>IF(T12&lt;&gt;0,T12/U12,"")</f>
        <v>8.337667612819459</v>
      </c>
      <c r="W12" s="130">
        <v>1</v>
      </c>
    </row>
    <row r="13" spans="1:23" s="5" customFormat="1" ht="10.5" customHeight="1">
      <c r="A13" s="68">
        <v>9</v>
      </c>
      <c r="B13" s="145" t="s">
        <v>22</v>
      </c>
      <c r="C13" s="93">
        <v>40347</v>
      </c>
      <c r="D13" s="119" t="s">
        <v>7</v>
      </c>
      <c r="E13" s="94">
        <v>66</v>
      </c>
      <c r="F13" s="94">
        <v>63</v>
      </c>
      <c r="G13" s="94">
        <v>3</v>
      </c>
      <c r="H13" s="95">
        <v>6566</v>
      </c>
      <c r="I13" s="96">
        <v>804</v>
      </c>
      <c r="J13" s="95">
        <v>7515.5</v>
      </c>
      <c r="K13" s="96">
        <v>769</v>
      </c>
      <c r="L13" s="95">
        <v>7620.5</v>
      </c>
      <c r="M13" s="96">
        <v>807</v>
      </c>
      <c r="N13" s="97">
        <f>H13+J13+L13</f>
        <v>21702</v>
      </c>
      <c r="O13" s="74">
        <f>I13+K13+M13</f>
        <v>2380</v>
      </c>
      <c r="P13" s="98">
        <f>O13/F13</f>
        <v>37.77777777777778</v>
      </c>
      <c r="Q13" s="99">
        <f>+N13/O13</f>
        <v>9.118487394957983</v>
      </c>
      <c r="R13" s="95">
        <v>95767.5</v>
      </c>
      <c r="S13" s="100">
        <f>-(R13-N13)/R13</f>
        <v>-0.7733886756989584</v>
      </c>
      <c r="T13" s="101">
        <v>349793.5</v>
      </c>
      <c r="U13" s="102">
        <v>36334</v>
      </c>
      <c r="V13" s="152">
        <f>T13/U13</f>
        <v>9.627167391424011</v>
      </c>
      <c r="W13" s="130"/>
    </row>
    <row r="14" spans="1:23" s="5" customFormat="1" ht="10.5" customHeight="1">
      <c r="A14" s="68">
        <v>10</v>
      </c>
      <c r="B14" s="145" t="s">
        <v>23</v>
      </c>
      <c r="C14" s="93">
        <v>40347</v>
      </c>
      <c r="D14" s="92" t="s">
        <v>10</v>
      </c>
      <c r="E14" s="94">
        <v>45</v>
      </c>
      <c r="F14" s="94">
        <v>45</v>
      </c>
      <c r="G14" s="94">
        <v>3</v>
      </c>
      <c r="H14" s="103">
        <v>3603.5</v>
      </c>
      <c r="I14" s="104">
        <v>403</v>
      </c>
      <c r="J14" s="103">
        <v>6367</v>
      </c>
      <c r="K14" s="104">
        <v>691</v>
      </c>
      <c r="L14" s="103">
        <v>8400.5</v>
      </c>
      <c r="M14" s="104">
        <v>921</v>
      </c>
      <c r="N14" s="103">
        <f>SUM(H14+J14+L14)</f>
        <v>18371</v>
      </c>
      <c r="O14" s="72">
        <f>SUM(I14+K14+M14)</f>
        <v>2015</v>
      </c>
      <c r="P14" s="112">
        <f>IF(N14&lt;&gt;0,O14/F14,"")</f>
        <v>44.77777777777778</v>
      </c>
      <c r="Q14" s="113">
        <f>IF(N14&lt;&gt;0,N14/O14,"")</f>
        <v>9.11712158808933</v>
      </c>
      <c r="R14" s="103">
        <v>65082</v>
      </c>
      <c r="S14" s="114">
        <f>IF(R14&lt;&gt;0,-(R14-N14)/R14,"")</f>
        <v>-0.71772533112074</v>
      </c>
      <c r="T14" s="103">
        <v>283047.5</v>
      </c>
      <c r="U14" s="104">
        <v>27688</v>
      </c>
      <c r="V14" s="152">
        <f>T14/U14</f>
        <v>10.222749927766541</v>
      </c>
      <c r="W14" s="130"/>
    </row>
    <row r="15" spans="1:23" s="5" customFormat="1" ht="10.5" customHeight="1">
      <c r="A15" s="68">
        <v>11</v>
      </c>
      <c r="B15" s="145" t="s">
        <v>13</v>
      </c>
      <c r="C15" s="93">
        <v>40333</v>
      </c>
      <c r="D15" s="119" t="s">
        <v>7</v>
      </c>
      <c r="E15" s="94">
        <v>20</v>
      </c>
      <c r="F15" s="94">
        <v>20</v>
      </c>
      <c r="G15" s="94">
        <v>5</v>
      </c>
      <c r="H15" s="95">
        <v>2554.5</v>
      </c>
      <c r="I15" s="96">
        <v>316</v>
      </c>
      <c r="J15" s="95">
        <v>3991.5</v>
      </c>
      <c r="K15" s="96">
        <v>433</v>
      </c>
      <c r="L15" s="95">
        <v>6226.5</v>
      </c>
      <c r="M15" s="96">
        <v>689</v>
      </c>
      <c r="N15" s="97">
        <f>H15+J15+L15</f>
        <v>12772.5</v>
      </c>
      <c r="O15" s="74">
        <f>I15+K15+M15</f>
        <v>1438</v>
      </c>
      <c r="P15" s="98">
        <f>O15/F15</f>
        <v>71.9</v>
      </c>
      <c r="Q15" s="99">
        <f>+N15/O15</f>
        <v>8.882127955493742</v>
      </c>
      <c r="R15" s="95">
        <v>16918.5</v>
      </c>
      <c r="S15" s="100">
        <f>-(R15-N15)/R15</f>
        <v>-0.24505718592073766</v>
      </c>
      <c r="T15" s="101">
        <v>252032</v>
      </c>
      <c r="U15" s="102">
        <v>26984</v>
      </c>
      <c r="V15" s="152">
        <f>T15/U15</f>
        <v>9.340053364957011</v>
      </c>
      <c r="W15" s="130"/>
    </row>
    <row r="16" spans="1:23" s="5" customFormat="1" ht="10.5" customHeight="1">
      <c r="A16" s="68">
        <v>12</v>
      </c>
      <c r="B16" s="145" t="s">
        <v>85</v>
      </c>
      <c r="C16" s="93">
        <v>40312</v>
      </c>
      <c r="D16" s="92" t="s">
        <v>4</v>
      </c>
      <c r="E16" s="94">
        <v>168</v>
      </c>
      <c r="F16" s="94">
        <v>38</v>
      </c>
      <c r="G16" s="94">
        <v>8</v>
      </c>
      <c r="H16" s="120">
        <v>2210</v>
      </c>
      <c r="I16" s="121">
        <v>298</v>
      </c>
      <c r="J16" s="103">
        <v>3530</v>
      </c>
      <c r="K16" s="104">
        <v>469</v>
      </c>
      <c r="L16" s="103">
        <v>5087</v>
      </c>
      <c r="M16" s="104">
        <v>653</v>
      </c>
      <c r="N16" s="103">
        <f>+L16+J16+H16</f>
        <v>10827</v>
      </c>
      <c r="O16" s="72">
        <f>+M16+K16+I16</f>
        <v>1420</v>
      </c>
      <c r="P16" s="72">
        <f>+O16/F16</f>
        <v>37.36842105263158</v>
      </c>
      <c r="Q16" s="105">
        <f>+N16/O16</f>
        <v>7.624647887323944</v>
      </c>
      <c r="R16" s="103">
        <v>125556</v>
      </c>
      <c r="S16" s="100">
        <f>-(R16-N16)/R16</f>
        <v>-0.9137675618847367</v>
      </c>
      <c r="T16" s="103">
        <v>4544750</v>
      </c>
      <c r="U16" s="104">
        <v>485414</v>
      </c>
      <c r="V16" s="146">
        <f>+T16/U16</f>
        <v>9.362626541467696</v>
      </c>
      <c r="W16" s="130"/>
    </row>
    <row r="17" spans="1:23" s="5" customFormat="1" ht="10.5" customHeight="1">
      <c r="A17" s="68">
        <v>13</v>
      </c>
      <c r="B17" s="153" t="s">
        <v>47</v>
      </c>
      <c r="C17" s="107">
        <v>40312</v>
      </c>
      <c r="D17" s="122" t="s">
        <v>48</v>
      </c>
      <c r="E17" s="123" t="s">
        <v>49</v>
      </c>
      <c r="F17" s="123" t="s">
        <v>49</v>
      </c>
      <c r="G17" s="123" t="s">
        <v>50</v>
      </c>
      <c r="H17" s="109">
        <v>2008</v>
      </c>
      <c r="I17" s="110">
        <v>112</v>
      </c>
      <c r="J17" s="111">
        <v>3324</v>
      </c>
      <c r="K17" s="124">
        <v>301</v>
      </c>
      <c r="L17" s="109">
        <v>2987</v>
      </c>
      <c r="M17" s="110">
        <v>255</v>
      </c>
      <c r="N17" s="111">
        <f aca="true" t="shared" si="1" ref="N17:O19">H17+J17+L17</f>
        <v>8319</v>
      </c>
      <c r="O17" s="75">
        <f t="shared" si="1"/>
        <v>668</v>
      </c>
      <c r="P17" s="112">
        <f>IF(N17&lt;&gt;0,O17/F17,"")</f>
        <v>66.8</v>
      </c>
      <c r="Q17" s="125">
        <f>IF(N17&lt;&gt;0,N17/O17,"")</f>
        <v>12.453592814371257</v>
      </c>
      <c r="R17" s="126"/>
      <c r="S17" s="100"/>
      <c r="T17" s="126">
        <v>8319</v>
      </c>
      <c r="U17" s="127">
        <v>668</v>
      </c>
      <c r="V17" s="154">
        <f>IF(T17&lt;&gt;0,T17/U17,"")</f>
        <v>12.453592814371257</v>
      </c>
      <c r="W17" s="130"/>
    </row>
    <row r="18" spans="1:23" s="5" customFormat="1" ht="10.5" customHeight="1">
      <c r="A18" s="68">
        <v>14</v>
      </c>
      <c r="B18" s="145" t="s">
        <v>30</v>
      </c>
      <c r="C18" s="93">
        <v>40354</v>
      </c>
      <c r="D18" s="119" t="s">
        <v>7</v>
      </c>
      <c r="E18" s="94">
        <v>20</v>
      </c>
      <c r="F18" s="94">
        <v>20</v>
      </c>
      <c r="G18" s="94">
        <v>2</v>
      </c>
      <c r="H18" s="95">
        <v>1355.5</v>
      </c>
      <c r="I18" s="96">
        <v>152</v>
      </c>
      <c r="J18" s="95">
        <v>2552</v>
      </c>
      <c r="K18" s="96">
        <v>258</v>
      </c>
      <c r="L18" s="95">
        <v>3487.5</v>
      </c>
      <c r="M18" s="96">
        <v>368</v>
      </c>
      <c r="N18" s="97">
        <f t="shared" si="1"/>
        <v>7395</v>
      </c>
      <c r="O18" s="74">
        <f t="shared" si="1"/>
        <v>778</v>
      </c>
      <c r="P18" s="98">
        <f>O18/F18</f>
        <v>38.9</v>
      </c>
      <c r="Q18" s="99">
        <f>+N18/O18</f>
        <v>9.505141388174808</v>
      </c>
      <c r="R18" s="95">
        <v>24659</v>
      </c>
      <c r="S18" s="100">
        <f>-(R18-N18)/R18</f>
        <v>-0.7001094934912202</v>
      </c>
      <c r="T18" s="128">
        <v>48298</v>
      </c>
      <c r="U18" s="129">
        <v>4884</v>
      </c>
      <c r="V18" s="152">
        <f>T18/U18</f>
        <v>9.88902538902539</v>
      </c>
      <c r="W18" s="130"/>
    </row>
    <row r="19" spans="1:23" s="5" customFormat="1" ht="10.5" customHeight="1">
      <c r="A19" s="68">
        <v>15</v>
      </c>
      <c r="B19" s="145" t="s">
        <v>0</v>
      </c>
      <c r="C19" s="93">
        <v>40319</v>
      </c>
      <c r="D19" s="119" t="s">
        <v>7</v>
      </c>
      <c r="E19" s="94">
        <v>40</v>
      </c>
      <c r="F19" s="94">
        <v>21</v>
      </c>
      <c r="G19" s="94">
        <v>7</v>
      </c>
      <c r="H19" s="95">
        <v>1860</v>
      </c>
      <c r="I19" s="96">
        <v>243</v>
      </c>
      <c r="J19" s="95">
        <v>2183</v>
      </c>
      <c r="K19" s="96">
        <v>263</v>
      </c>
      <c r="L19" s="95">
        <v>3035.5</v>
      </c>
      <c r="M19" s="96">
        <v>347</v>
      </c>
      <c r="N19" s="97">
        <f t="shared" si="1"/>
        <v>7078.5</v>
      </c>
      <c r="O19" s="74">
        <f t="shared" si="1"/>
        <v>853</v>
      </c>
      <c r="P19" s="98">
        <f>O19/F19</f>
        <v>40.61904761904762</v>
      </c>
      <c r="Q19" s="99">
        <f>+N19/O19</f>
        <v>8.298358733880422</v>
      </c>
      <c r="R19" s="95">
        <v>24541</v>
      </c>
      <c r="S19" s="100">
        <f>-(R19-N19)/R19</f>
        <v>-0.7115643209323174</v>
      </c>
      <c r="T19" s="101">
        <v>672780.5</v>
      </c>
      <c r="U19" s="102">
        <v>69060</v>
      </c>
      <c r="V19" s="152">
        <f>T19/U19</f>
        <v>9.7419707500724</v>
      </c>
      <c r="W19" s="130"/>
    </row>
    <row r="20" spans="1:23" s="5" customFormat="1" ht="10.5" customHeight="1">
      <c r="A20" s="68">
        <v>16</v>
      </c>
      <c r="B20" s="148" t="s">
        <v>5</v>
      </c>
      <c r="C20" s="107">
        <v>40319</v>
      </c>
      <c r="D20" s="106" t="s">
        <v>6</v>
      </c>
      <c r="E20" s="108">
        <v>83</v>
      </c>
      <c r="F20" s="108">
        <v>22</v>
      </c>
      <c r="G20" s="108">
        <v>7</v>
      </c>
      <c r="H20" s="109">
        <v>1643</v>
      </c>
      <c r="I20" s="110">
        <v>234</v>
      </c>
      <c r="J20" s="109">
        <v>1910</v>
      </c>
      <c r="K20" s="110">
        <v>261</v>
      </c>
      <c r="L20" s="109">
        <v>2780</v>
      </c>
      <c r="M20" s="110">
        <v>386</v>
      </c>
      <c r="N20" s="111">
        <f>+H20+J20+L20</f>
        <v>6333</v>
      </c>
      <c r="O20" s="73">
        <f>+I20+K20+M20</f>
        <v>881</v>
      </c>
      <c r="P20" s="112">
        <f>IF(N20&lt;&gt;0,O20/F20,"")</f>
        <v>40.04545454545455</v>
      </c>
      <c r="Q20" s="113">
        <f>IF(N20&lt;&gt;0,N20/O20,"")</f>
        <v>7.188422247446084</v>
      </c>
      <c r="R20" s="109">
        <v>23448</v>
      </c>
      <c r="S20" s="114">
        <f>IF(R20&lt;&gt;0,-(R20-N20)/R20,"")</f>
        <v>-0.7299129989764586</v>
      </c>
      <c r="T20" s="109">
        <v>1123663</v>
      </c>
      <c r="U20" s="110">
        <v>129160</v>
      </c>
      <c r="V20" s="149">
        <f>T20/U20</f>
        <v>8.69977547228244</v>
      </c>
      <c r="W20" s="130"/>
    </row>
    <row r="21" spans="1:23" s="5" customFormat="1" ht="10.5" customHeight="1">
      <c r="A21" s="68">
        <v>17</v>
      </c>
      <c r="B21" s="145" t="s">
        <v>19</v>
      </c>
      <c r="C21" s="93">
        <v>40340</v>
      </c>
      <c r="D21" s="92" t="s">
        <v>4</v>
      </c>
      <c r="E21" s="94">
        <v>13</v>
      </c>
      <c r="F21" s="94">
        <v>13</v>
      </c>
      <c r="G21" s="94">
        <v>4</v>
      </c>
      <c r="H21" s="103">
        <v>1349</v>
      </c>
      <c r="I21" s="104">
        <v>171</v>
      </c>
      <c r="J21" s="103">
        <v>1994</v>
      </c>
      <c r="K21" s="104">
        <v>232</v>
      </c>
      <c r="L21" s="103">
        <v>2432</v>
      </c>
      <c r="M21" s="104">
        <v>280</v>
      </c>
      <c r="N21" s="103">
        <f>+L21+J21+H21</f>
        <v>5775</v>
      </c>
      <c r="O21" s="72">
        <f>+M21+K21+I21</f>
        <v>683</v>
      </c>
      <c r="P21" s="72">
        <f>+O21/F21</f>
        <v>52.53846153846154</v>
      </c>
      <c r="Q21" s="105">
        <f>+N21/O21</f>
        <v>8.455344070278185</v>
      </c>
      <c r="R21" s="103">
        <v>15497</v>
      </c>
      <c r="S21" s="100">
        <f>-(R21-N21)/R21</f>
        <v>-0.6273472284958379</v>
      </c>
      <c r="T21" s="103">
        <v>165712</v>
      </c>
      <c r="U21" s="104">
        <v>14421</v>
      </c>
      <c r="V21" s="146">
        <f>+T21/U21</f>
        <v>11.491020040219125</v>
      </c>
      <c r="W21" s="130"/>
    </row>
    <row r="22" spans="1:23" s="5" customFormat="1" ht="10.5" customHeight="1">
      <c r="A22" s="68">
        <v>18</v>
      </c>
      <c r="B22" s="145" t="s">
        <v>17</v>
      </c>
      <c r="C22" s="93">
        <v>40340</v>
      </c>
      <c r="D22" s="92" t="s">
        <v>10</v>
      </c>
      <c r="E22" s="94">
        <v>52</v>
      </c>
      <c r="F22" s="94">
        <v>27</v>
      </c>
      <c r="G22" s="94">
        <v>4</v>
      </c>
      <c r="H22" s="103">
        <v>1009.5</v>
      </c>
      <c r="I22" s="104">
        <v>146</v>
      </c>
      <c r="J22" s="103">
        <v>1994.5</v>
      </c>
      <c r="K22" s="104">
        <v>273</v>
      </c>
      <c r="L22" s="103">
        <v>2445</v>
      </c>
      <c r="M22" s="104">
        <v>320</v>
      </c>
      <c r="N22" s="103">
        <f aca="true" t="shared" si="2" ref="N22:O25">H22+J22+L22</f>
        <v>5449</v>
      </c>
      <c r="O22" s="72">
        <f t="shared" si="2"/>
        <v>739</v>
      </c>
      <c r="P22" s="112">
        <f>IF(N22&lt;&gt;0,O22/F22,"")</f>
        <v>27.37037037037037</v>
      </c>
      <c r="Q22" s="113">
        <f>IF(N22&lt;&gt;0,N22/O22,"")</f>
        <v>7.373477672530447</v>
      </c>
      <c r="R22" s="103">
        <v>25675</v>
      </c>
      <c r="S22" s="114">
        <f>IF(R22&lt;&gt;0,-(R22-N22)/R22,"")</f>
        <v>-0.7877702044790652</v>
      </c>
      <c r="T22" s="101">
        <v>299721</v>
      </c>
      <c r="U22" s="118">
        <v>31839</v>
      </c>
      <c r="V22" s="152">
        <f>T22/U22</f>
        <v>9.413643644586827</v>
      </c>
      <c r="W22" s="130"/>
    </row>
    <row r="23" spans="1:23" s="5" customFormat="1" ht="10.5" customHeight="1">
      <c r="A23" s="68">
        <v>19</v>
      </c>
      <c r="B23" s="145" t="s">
        <v>80</v>
      </c>
      <c r="C23" s="93">
        <v>40298</v>
      </c>
      <c r="D23" s="119" t="s">
        <v>7</v>
      </c>
      <c r="E23" s="94">
        <v>50</v>
      </c>
      <c r="F23" s="94">
        <v>28</v>
      </c>
      <c r="G23" s="94">
        <v>10</v>
      </c>
      <c r="H23" s="95">
        <v>1667</v>
      </c>
      <c r="I23" s="96">
        <v>235</v>
      </c>
      <c r="J23" s="95">
        <v>1581.5</v>
      </c>
      <c r="K23" s="96">
        <v>245</v>
      </c>
      <c r="L23" s="95">
        <v>1969</v>
      </c>
      <c r="M23" s="96">
        <v>286</v>
      </c>
      <c r="N23" s="97">
        <f t="shared" si="2"/>
        <v>5217.5</v>
      </c>
      <c r="O23" s="74">
        <f t="shared" si="2"/>
        <v>766</v>
      </c>
      <c r="P23" s="98">
        <f>O23/F23</f>
        <v>27.357142857142858</v>
      </c>
      <c r="Q23" s="99">
        <f>+N23/O23</f>
        <v>6.811357702349869</v>
      </c>
      <c r="R23" s="95">
        <v>21653</v>
      </c>
      <c r="S23" s="100">
        <f>-(R23-N23)/R23</f>
        <v>-0.7590403177388815</v>
      </c>
      <c r="T23" s="101">
        <v>1076449.5</v>
      </c>
      <c r="U23" s="102">
        <v>128454</v>
      </c>
      <c r="V23" s="152">
        <f>T23/U23</f>
        <v>8.380038768742118</v>
      </c>
      <c r="W23" s="130"/>
    </row>
    <row r="24" spans="1:23" s="5" customFormat="1" ht="10.5" customHeight="1">
      <c r="A24" s="68">
        <v>20</v>
      </c>
      <c r="B24" s="148" t="s">
        <v>86</v>
      </c>
      <c r="C24" s="107">
        <v>40312</v>
      </c>
      <c r="D24" s="106" t="s">
        <v>9</v>
      </c>
      <c r="E24" s="108">
        <v>64</v>
      </c>
      <c r="F24" s="108">
        <v>11</v>
      </c>
      <c r="G24" s="108">
        <v>8</v>
      </c>
      <c r="H24" s="109">
        <v>906.5</v>
      </c>
      <c r="I24" s="110">
        <v>180</v>
      </c>
      <c r="J24" s="109">
        <v>1779</v>
      </c>
      <c r="K24" s="110">
        <v>358</v>
      </c>
      <c r="L24" s="109">
        <v>1973.5</v>
      </c>
      <c r="M24" s="110">
        <v>393</v>
      </c>
      <c r="N24" s="111">
        <f t="shared" si="2"/>
        <v>4659</v>
      </c>
      <c r="O24" s="73">
        <f t="shared" si="2"/>
        <v>931</v>
      </c>
      <c r="P24" s="112">
        <f>IF(N24&lt;&gt;0,O24/F24,"")</f>
        <v>84.63636363636364</v>
      </c>
      <c r="Q24" s="113">
        <f>IF(N24&lt;&gt;0,N24/O24,"")</f>
        <v>5.004296455424275</v>
      </c>
      <c r="R24" s="109">
        <v>4615</v>
      </c>
      <c r="S24" s="100">
        <f>-(R24-N24)/R24</f>
        <v>0.009534127843986998</v>
      </c>
      <c r="T24" s="111">
        <v>372820</v>
      </c>
      <c r="U24" s="118">
        <v>41797</v>
      </c>
      <c r="V24" s="151">
        <f>IF(T24&lt;&gt;0,T24/U24,"")</f>
        <v>8.919778931502261</v>
      </c>
      <c r="W24" s="130"/>
    </row>
    <row r="25" spans="1:23" s="5" customFormat="1" ht="10.5" customHeight="1">
      <c r="A25" s="68">
        <v>21</v>
      </c>
      <c r="B25" s="145" t="s">
        <v>51</v>
      </c>
      <c r="C25" s="93">
        <v>40361</v>
      </c>
      <c r="D25" s="119" t="s">
        <v>7</v>
      </c>
      <c r="E25" s="94">
        <v>6</v>
      </c>
      <c r="F25" s="94">
        <v>6</v>
      </c>
      <c r="G25" s="94">
        <v>1</v>
      </c>
      <c r="H25" s="95">
        <v>971</v>
      </c>
      <c r="I25" s="96">
        <v>118</v>
      </c>
      <c r="J25" s="95">
        <v>1266</v>
      </c>
      <c r="K25" s="96">
        <v>150</v>
      </c>
      <c r="L25" s="95">
        <v>1965</v>
      </c>
      <c r="M25" s="96">
        <v>224</v>
      </c>
      <c r="N25" s="97">
        <f t="shared" si="2"/>
        <v>4202</v>
      </c>
      <c r="O25" s="74">
        <f t="shared" si="2"/>
        <v>492</v>
      </c>
      <c r="P25" s="98">
        <f>O25/F25</f>
        <v>82</v>
      </c>
      <c r="Q25" s="99">
        <f>+N25/O25</f>
        <v>8.540650406504065</v>
      </c>
      <c r="R25" s="95"/>
      <c r="S25" s="100"/>
      <c r="T25" s="101">
        <v>4202</v>
      </c>
      <c r="U25" s="102">
        <v>492</v>
      </c>
      <c r="V25" s="152">
        <f>T25/U25</f>
        <v>8.540650406504065</v>
      </c>
      <c r="W25" s="130"/>
    </row>
    <row r="26" spans="1:23" s="5" customFormat="1" ht="10.5" customHeight="1">
      <c r="A26" s="68">
        <v>22</v>
      </c>
      <c r="B26" s="145" t="s">
        <v>18</v>
      </c>
      <c r="C26" s="93">
        <v>40340</v>
      </c>
      <c r="D26" s="92" t="s">
        <v>4</v>
      </c>
      <c r="E26" s="94">
        <v>71</v>
      </c>
      <c r="F26" s="94">
        <v>20</v>
      </c>
      <c r="G26" s="94">
        <v>4</v>
      </c>
      <c r="H26" s="120">
        <v>1231</v>
      </c>
      <c r="I26" s="121">
        <v>167</v>
      </c>
      <c r="J26" s="103">
        <v>1608</v>
      </c>
      <c r="K26" s="104">
        <v>203</v>
      </c>
      <c r="L26" s="103">
        <v>1034</v>
      </c>
      <c r="M26" s="104">
        <v>130</v>
      </c>
      <c r="N26" s="103">
        <f>+L26+J26+H26</f>
        <v>3873</v>
      </c>
      <c r="O26" s="72">
        <f>+M26+K26+I26</f>
        <v>500</v>
      </c>
      <c r="P26" s="72">
        <f>+O26/F26</f>
        <v>25</v>
      </c>
      <c r="Q26" s="105">
        <f>+N26/O26</f>
        <v>7.746</v>
      </c>
      <c r="R26" s="103">
        <v>38838</v>
      </c>
      <c r="S26" s="100">
        <f>-(R26-N26)/R26</f>
        <v>-0.9002780781708636</v>
      </c>
      <c r="T26" s="103">
        <v>316669</v>
      </c>
      <c r="U26" s="104">
        <v>32539</v>
      </c>
      <c r="V26" s="146">
        <f>+T26/U26</f>
        <v>9.731983158671133</v>
      </c>
      <c r="W26" s="130"/>
    </row>
    <row r="27" spans="1:23" s="5" customFormat="1" ht="10.5" customHeight="1">
      <c r="A27" s="68">
        <v>23</v>
      </c>
      <c r="B27" s="145" t="s">
        <v>73</v>
      </c>
      <c r="C27" s="93">
        <v>40235</v>
      </c>
      <c r="D27" s="92" t="s">
        <v>4</v>
      </c>
      <c r="E27" s="94">
        <v>256</v>
      </c>
      <c r="F27" s="94">
        <v>18</v>
      </c>
      <c r="G27" s="94">
        <v>19</v>
      </c>
      <c r="H27" s="103">
        <v>825</v>
      </c>
      <c r="I27" s="104">
        <v>170</v>
      </c>
      <c r="J27" s="103">
        <v>1318</v>
      </c>
      <c r="K27" s="104">
        <v>219</v>
      </c>
      <c r="L27" s="103">
        <v>1658</v>
      </c>
      <c r="M27" s="104">
        <v>263</v>
      </c>
      <c r="N27" s="103">
        <f>+L27+J27+H27</f>
        <v>3801</v>
      </c>
      <c r="O27" s="72">
        <f>+M27+K27+I27</f>
        <v>652</v>
      </c>
      <c r="P27" s="72">
        <f>+O27/F27</f>
        <v>36.22222222222222</v>
      </c>
      <c r="Q27" s="105">
        <f>+N27/O27</f>
        <v>5.829754601226994</v>
      </c>
      <c r="R27" s="103">
        <v>16656</v>
      </c>
      <c r="S27" s="100">
        <f>-(R27-N27)/R27</f>
        <v>-0.7717939481268011</v>
      </c>
      <c r="T27" s="103">
        <v>21611639</v>
      </c>
      <c r="U27" s="104">
        <v>2431895</v>
      </c>
      <c r="V27" s="146">
        <f>+T27/U27</f>
        <v>8.886748399910358</v>
      </c>
      <c r="W27" s="130">
        <v>1</v>
      </c>
    </row>
    <row r="28" spans="1:23" s="5" customFormat="1" ht="10.5" customHeight="1">
      <c r="A28" s="68">
        <v>24</v>
      </c>
      <c r="B28" s="145" t="s">
        <v>52</v>
      </c>
      <c r="C28" s="93">
        <v>40361</v>
      </c>
      <c r="D28" s="119" t="s">
        <v>7</v>
      </c>
      <c r="E28" s="94">
        <v>3</v>
      </c>
      <c r="F28" s="94">
        <v>3</v>
      </c>
      <c r="G28" s="94">
        <v>1</v>
      </c>
      <c r="H28" s="95">
        <v>256</v>
      </c>
      <c r="I28" s="96">
        <v>30</v>
      </c>
      <c r="J28" s="95">
        <v>913</v>
      </c>
      <c r="K28" s="96">
        <v>58</v>
      </c>
      <c r="L28" s="95">
        <v>1326</v>
      </c>
      <c r="M28" s="96">
        <v>88</v>
      </c>
      <c r="N28" s="97">
        <f>H28+J28+L28</f>
        <v>2495</v>
      </c>
      <c r="O28" s="74">
        <f>I28+K28+M28</f>
        <v>176</v>
      </c>
      <c r="P28" s="98">
        <f>O28/F28</f>
        <v>58.666666666666664</v>
      </c>
      <c r="Q28" s="99">
        <f>+N28/O28</f>
        <v>14.176136363636363</v>
      </c>
      <c r="R28" s="95"/>
      <c r="S28" s="100"/>
      <c r="T28" s="101">
        <v>2495</v>
      </c>
      <c r="U28" s="102">
        <v>176</v>
      </c>
      <c r="V28" s="152">
        <f>T28/U28</f>
        <v>14.176136363636363</v>
      </c>
      <c r="W28" s="130"/>
    </row>
    <row r="29" spans="1:23" s="5" customFormat="1" ht="10.5" customHeight="1">
      <c r="A29" s="68">
        <v>25</v>
      </c>
      <c r="B29" s="145" t="s">
        <v>53</v>
      </c>
      <c r="C29" s="93">
        <v>40249</v>
      </c>
      <c r="D29" s="92" t="s">
        <v>10</v>
      </c>
      <c r="E29" s="94">
        <v>71</v>
      </c>
      <c r="F29" s="94">
        <v>1</v>
      </c>
      <c r="G29" s="94">
        <v>16</v>
      </c>
      <c r="H29" s="103">
        <v>750</v>
      </c>
      <c r="I29" s="104">
        <v>125</v>
      </c>
      <c r="J29" s="103">
        <v>900</v>
      </c>
      <c r="K29" s="104">
        <v>150</v>
      </c>
      <c r="L29" s="103">
        <v>748</v>
      </c>
      <c r="M29" s="104">
        <v>125</v>
      </c>
      <c r="N29" s="103">
        <f>SUM(H29+J29+L29)</f>
        <v>2398</v>
      </c>
      <c r="O29" s="72">
        <f>SUM(I29+K29+M29)</f>
        <v>400</v>
      </c>
      <c r="P29" s="112">
        <f>IF(N29&lt;&gt;0,O29/F29,"")</f>
        <v>400</v>
      </c>
      <c r="Q29" s="113">
        <f>IF(N29&lt;&gt;0,N29/O29,"")</f>
        <v>5.995</v>
      </c>
      <c r="R29" s="103">
        <v>170</v>
      </c>
      <c r="S29" s="114">
        <f>IF(R29&lt;&gt;0,-(R29-N29)/R29,"")</f>
        <v>13.105882352941176</v>
      </c>
      <c r="T29" s="103">
        <v>1152090.75</v>
      </c>
      <c r="U29" s="104">
        <v>142639</v>
      </c>
      <c r="V29" s="152">
        <f>T29/U29</f>
        <v>8.07696878132909</v>
      </c>
      <c r="W29" s="130">
        <v>1</v>
      </c>
    </row>
    <row r="30" spans="1:23" s="5" customFormat="1" ht="10.5" customHeight="1">
      <c r="A30" s="68">
        <v>26</v>
      </c>
      <c r="B30" s="150" t="s">
        <v>15</v>
      </c>
      <c r="C30" s="107">
        <v>40214</v>
      </c>
      <c r="D30" s="115" t="s">
        <v>11</v>
      </c>
      <c r="E30" s="116">
        <v>144</v>
      </c>
      <c r="F30" s="116">
        <v>13</v>
      </c>
      <c r="G30" s="116">
        <v>21</v>
      </c>
      <c r="H30" s="109">
        <v>573</v>
      </c>
      <c r="I30" s="110">
        <v>104</v>
      </c>
      <c r="J30" s="109">
        <v>653</v>
      </c>
      <c r="K30" s="110">
        <v>119</v>
      </c>
      <c r="L30" s="109">
        <v>1004</v>
      </c>
      <c r="M30" s="110">
        <v>186</v>
      </c>
      <c r="N30" s="111">
        <f>+H30+J30+L30</f>
        <v>2230</v>
      </c>
      <c r="O30" s="73">
        <f>+I30+K30+M30</f>
        <v>409</v>
      </c>
      <c r="P30" s="72">
        <f>+O30/F30</f>
        <v>31.46153846153846</v>
      </c>
      <c r="Q30" s="105">
        <f>+N30/O30</f>
        <v>5.452322738386308</v>
      </c>
      <c r="R30" s="109">
        <v>21635</v>
      </c>
      <c r="S30" s="117">
        <f>(+R30-N30)/R30</f>
        <v>0.8969262768661891</v>
      </c>
      <c r="T30" s="109">
        <v>6090321</v>
      </c>
      <c r="U30" s="110">
        <v>663903</v>
      </c>
      <c r="V30" s="151">
        <f>+T30/U30</f>
        <v>9.17351028689432</v>
      </c>
      <c r="W30" s="130">
        <v>1</v>
      </c>
    </row>
    <row r="31" spans="1:23" s="5" customFormat="1" ht="10.5" customHeight="1">
      <c r="A31" s="68">
        <v>27</v>
      </c>
      <c r="B31" s="145" t="s">
        <v>32</v>
      </c>
      <c r="C31" s="93">
        <v>40333</v>
      </c>
      <c r="D31" s="119" t="s">
        <v>7</v>
      </c>
      <c r="E31" s="94">
        <v>5</v>
      </c>
      <c r="F31" s="94">
        <v>5</v>
      </c>
      <c r="G31" s="94">
        <v>5</v>
      </c>
      <c r="H31" s="95">
        <v>374</v>
      </c>
      <c r="I31" s="96">
        <v>44</v>
      </c>
      <c r="J31" s="95">
        <v>748</v>
      </c>
      <c r="K31" s="96">
        <v>84</v>
      </c>
      <c r="L31" s="95">
        <v>951</v>
      </c>
      <c r="M31" s="96">
        <v>111</v>
      </c>
      <c r="N31" s="97">
        <f>H31+J31+L31</f>
        <v>2073</v>
      </c>
      <c r="O31" s="74">
        <f>I31+K31+M31</f>
        <v>239</v>
      </c>
      <c r="P31" s="98">
        <f>O31/F31</f>
        <v>47.8</v>
      </c>
      <c r="Q31" s="99">
        <f>+N31/O31</f>
        <v>8.673640167364017</v>
      </c>
      <c r="R31" s="95">
        <v>1210</v>
      </c>
      <c r="S31" s="100">
        <f>-(R31-N31)/R31</f>
        <v>0.7132231404958678</v>
      </c>
      <c r="T31" s="101">
        <v>27962.5</v>
      </c>
      <c r="U31" s="102">
        <v>2659</v>
      </c>
      <c r="V31" s="152">
        <f>T31/U31</f>
        <v>10.516171493042497</v>
      </c>
      <c r="W31" s="130"/>
    </row>
    <row r="32" spans="1:23" s="5" customFormat="1" ht="10.5" customHeight="1">
      <c r="A32" s="68">
        <v>28</v>
      </c>
      <c r="B32" s="150" t="s">
        <v>87</v>
      </c>
      <c r="C32" s="107">
        <v>40312</v>
      </c>
      <c r="D32" s="115" t="s">
        <v>11</v>
      </c>
      <c r="E32" s="116">
        <v>10</v>
      </c>
      <c r="F32" s="116">
        <v>10</v>
      </c>
      <c r="G32" s="116">
        <v>8</v>
      </c>
      <c r="H32" s="109">
        <v>500</v>
      </c>
      <c r="I32" s="110">
        <v>56</v>
      </c>
      <c r="J32" s="109">
        <v>482</v>
      </c>
      <c r="K32" s="110">
        <v>50</v>
      </c>
      <c r="L32" s="109">
        <v>1011</v>
      </c>
      <c r="M32" s="110">
        <v>102</v>
      </c>
      <c r="N32" s="111">
        <f>+H32+J32+L32</f>
        <v>1993</v>
      </c>
      <c r="O32" s="73">
        <f>+I32+K32+M32</f>
        <v>208</v>
      </c>
      <c r="P32" s="72">
        <f>+O32/F32</f>
        <v>20.8</v>
      </c>
      <c r="Q32" s="105">
        <f>+N32/O32</f>
        <v>9.58173076923077</v>
      </c>
      <c r="R32" s="109">
        <v>191</v>
      </c>
      <c r="S32" s="117">
        <f>(+R32-N32)/R32</f>
        <v>-9.434554973821989</v>
      </c>
      <c r="T32" s="109">
        <v>59248</v>
      </c>
      <c r="U32" s="110">
        <v>6362</v>
      </c>
      <c r="V32" s="151">
        <f>+T32/U32</f>
        <v>9.312794718641937</v>
      </c>
      <c r="W32" s="130">
        <v>1</v>
      </c>
    </row>
    <row r="33" spans="1:23" s="5" customFormat="1" ht="10.5" customHeight="1">
      <c r="A33" s="68">
        <v>29</v>
      </c>
      <c r="B33" s="145" t="s">
        <v>54</v>
      </c>
      <c r="C33" s="93">
        <v>40277</v>
      </c>
      <c r="D33" s="119" t="s">
        <v>7</v>
      </c>
      <c r="E33" s="94">
        <v>32</v>
      </c>
      <c r="F33" s="94">
        <v>7</v>
      </c>
      <c r="G33" s="94">
        <v>13</v>
      </c>
      <c r="H33" s="95">
        <v>527</v>
      </c>
      <c r="I33" s="96">
        <v>74</v>
      </c>
      <c r="J33" s="95">
        <v>457</v>
      </c>
      <c r="K33" s="96">
        <v>71</v>
      </c>
      <c r="L33" s="95">
        <v>771</v>
      </c>
      <c r="M33" s="96">
        <v>121</v>
      </c>
      <c r="N33" s="97">
        <f>H33+J33+L33</f>
        <v>1755</v>
      </c>
      <c r="O33" s="74">
        <f>I33+K33+M33</f>
        <v>266</v>
      </c>
      <c r="P33" s="98">
        <f>O33/F33</f>
        <v>38</v>
      </c>
      <c r="Q33" s="99">
        <f>+N33/O33</f>
        <v>6.597744360902255</v>
      </c>
      <c r="R33" s="95">
        <v>2535</v>
      </c>
      <c r="S33" s="100">
        <f>-(R33-N33)/R33</f>
        <v>-0.3076923076923077</v>
      </c>
      <c r="T33" s="101">
        <v>361812</v>
      </c>
      <c r="U33" s="102">
        <v>46272</v>
      </c>
      <c r="V33" s="152">
        <f>T33/U33</f>
        <v>7.819242738589212</v>
      </c>
      <c r="W33" s="130"/>
    </row>
    <row r="34" spans="1:23" s="5" customFormat="1" ht="10.5" customHeight="1">
      <c r="A34" s="68">
        <v>30</v>
      </c>
      <c r="B34" s="150" t="s">
        <v>76</v>
      </c>
      <c r="C34" s="107">
        <v>40284</v>
      </c>
      <c r="D34" s="115" t="s">
        <v>11</v>
      </c>
      <c r="E34" s="116">
        <v>30</v>
      </c>
      <c r="F34" s="116">
        <v>2</v>
      </c>
      <c r="G34" s="116">
        <v>12</v>
      </c>
      <c r="H34" s="109">
        <v>259</v>
      </c>
      <c r="I34" s="110">
        <v>37</v>
      </c>
      <c r="J34" s="109">
        <v>522</v>
      </c>
      <c r="K34" s="110">
        <v>72</v>
      </c>
      <c r="L34" s="109">
        <v>835</v>
      </c>
      <c r="M34" s="110">
        <v>114</v>
      </c>
      <c r="N34" s="111">
        <f>+H34+J34+L34</f>
        <v>1616</v>
      </c>
      <c r="O34" s="73">
        <f>+I34+K34+M34</f>
        <v>223</v>
      </c>
      <c r="P34" s="72">
        <f>+O34/F34</f>
        <v>111.5</v>
      </c>
      <c r="Q34" s="105">
        <f>+N34/O34</f>
        <v>7.246636771300448</v>
      </c>
      <c r="R34" s="109">
        <v>990</v>
      </c>
      <c r="S34" s="117">
        <f>(+R34-N34)/R34</f>
        <v>-0.6323232323232323</v>
      </c>
      <c r="T34" s="109">
        <v>256041</v>
      </c>
      <c r="U34" s="110">
        <v>28629</v>
      </c>
      <c r="V34" s="151">
        <f>+T34/U34</f>
        <v>8.943414020748193</v>
      </c>
      <c r="W34" s="130"/>
    </row>
    <row r="35" spans="1:23" s="5" customFormat="1" ht="10.5" customHeight="1">
      <c r="A35" s="68">
        <v>31</v>
      </c>
      <c r="B35" s="145" t="s">
        <v>55</v>
      </c>
      <c r="C35" s="93">
        <v>40298</v>
      </c>
      <c r="D35" s="106" t="s">
        <v>20</v>
      </c>
      <c r="E35" s="108">
        <v>6</v>
      </c>
      <c r="F35" s="108">
        <v>2</v>
      </c>
      <c r="G35" s="108">
        <v>10</v>
      </c>
      <c r="H35" s="126">
        <v>226</v>
      </c>
      <c r="I35" s="127">
        <v>32</v>
      </c>
      <c r="J35" s="126">
        <v>426</v>
      </c>
      <c r="K35" s="127">
        <v>66</v>
      </c>
      <c r="L35" s="126">
        <v>688</v>
      </c>
      <c r="M35" s="127">
        <v>111</v>
      </c>
      <c r="N35" s="126">
        <f>+H35+J35+L35</f>
        <v>1340</v>
      </c>
      <c r="O35" s="75">
        <f>+I35+K35+M35</f>
        <v>209</v>
      </c>
      <c r="P35" s="112">
        <f>IF(N35&lt;&gt;0,O35/F35,"")</f>
        <v>104.5</v>
      </c>
      <c r="Q35" s="113">
        <f>IF(N35&lt;&gt;0,N35/O35,"")</f>
        <v>6.411483253588517</v>
      </c>
      <c r="R35" s="126">
        <v>53</v>
      </c>
      <c r="S35" s="114">
        <f>IF(R35&lt;&gt;0,-(R35-N35)/R35,"")</f>
        <v>24.28301886792453</v>
      </c>
      <c r="T35" s="126">
        <v>40163</v>
      </c>
      <c r="U35" s="127">
        <v>3488</v>
      </c>
      <c r="V35" s="154">
        <f>T35/U35</f>
        <v>11.514621559633028</v>
      </c>
      <c r="W35" s="130"/>
    </row>
    <row r="36" spans="1:23" s="5" customFormat="1" ht="10.5" customHeight="1">
      <c r="A36" s="68">
        <v>32</v>
      </c>
      <c r="B36" s="148" t="s">
        <v>8</v>
      </c>
      <c r="C36" s="107">
        <v>40326</v>
      </c>
      <c r="D36" s="106" t="s">
        <v>9</v>
      </c>
      <c r="E36" s="108">
        <v>45</v>
      </c>
      <c r="F36" s="108">
        <v>10</v>
      </c>
      <c r="G36" s="108">
        <v>6</v>
      </c>
      <c r="H36" s="109">
        <v>466.5</v>
      </c>
      <c r="I36" s="110">
        <v>95</v>
      </c>
      <c r="J36" s="109">
        <v>365.5</v>
      </c>
      <c r="K36" s="110">
        <v>66</v>
      </c>
      <c r="L36" s="109">
        <v>454.5</v>
      </c>
      <c r="M36" s="110">
        <v>82</v>
      </c>
      <c r="N36" s="111">
        <f aca="true" t="shared" si="3" ref="N36:O38">H36+J36+L36</f>
        <v>1286.5</v>
      </c>
      <c r="O36" s="73">
        <f t="shared" si="3"/>
        <v>243</v>
      </c>
      <c r="P36" s="112">
        <f>IF(N36&lt;&gt;0,O36/F36,"")</f>
        <v>24.3</v>
      </c>
      <c r="Q36" s="113">
        <f>IF(N36&lt;&gt;0,N36/O36,"")</f>
        <v>5.294238683127572</v>
      </c>
      <c r="R36" s="109">
        <v>5419</v>
      </c>
      <c r="S36" s="100">
        <f>-(R36-N36)/R36</f>
        <v>-0.7625945746447684</v>
      </c>
      <c r="T36" s="111">
        <v>227931.5</v>
      </c>
      <c r="U36" s="118">
        <v>26804</v>
      </c>
      <c r="V36" s="151">
        <f>IF(T36&lt;&gt;0,T36/U36,"")</f>
        <v>8.503637516788539</v>
      </c>
      <c r="W36" s="130"/>
    </row>
    <row r="37" spans="1:23" s="5" customFormat="1" ht="10.5" customHeight="1">
      <c r="A37" s="68">
        <v>33</v>
      </c>
      <c r="B37" s="145" t="s">
        <v>31</v>
      </c>
      <c r="C37" s="93">
        <v>40340</v>
      </c>
      <c r="D37" s="119" t="s">
        <v>7</v>
      </c>
      <c r="E37" s="94">
        <v>4</v>
      </c>
      <c r="F37" s="94">
        <v>3</v>
      </c>
      <c r="G37" s="94">
        <v>4</v>
      </c>
      <c r="H37" s="95">
        <v>209</v>
      </c>
      <c r="I37" s="96">
        <v>27</v>
      </c>
      <c r="J37" s="95">
        <v>391</v>
      </c>
      <c r="K37" s="96">
        <v>51</v>
      </c>
      <c r="L37" s="95">
        <v>526.5</v>
      </c>
      <c r="M37" s="96">
        <v>66</v>
      </c>
      <c r="N37" s="97">
        <f t="shared" si="3"/>
        <v>1126.5</v>
      </c>
      <c r="O37" s="74">
        <f t="shared" si="3"/>
        <v>144</v>
      </c>
      <c r="P37" s="98">
        <f>O37/F37</f>
        <v>48</v>
      </c>
      <c r="Q37" s="99">
        <f>+N37/O37</f>
        <v>7.822916666666667</v>
      </c>
      <c r="R37" s="95">
        <v>2054</v>
      </c>
      <c r="S37" s="100">
        <f>-(R37-N37)/R37</f>
        <v>-0.4515579357351509</v>
      </c>
      <c r="T37" s="101">
        <v>34465</v>
      </c>
      <c r="U37" s="102">
        <v>4109</v>
      </c>
      <c r="V37" s="152">
        <f>T37/U37</f>
        <v>8.387685568264784</v>
      </c>
      <c r="W37" s="130"/>
    </row>
    <row r="38" spans="1:23" s="5" customFormat="1" ht="10.5" customHeight="1">
      <c r="A38" s="68">
        <v>34</v>
      </c>
      <c r="B38" s="148" t="s">
        <v>24</v>
      </c>
      <c r="C38" s="107">
        <v>40347</v>
      </c>
      <c r="D38" s="106" t="s">
        <v>9</v>
      </c>
      <c r="E38" s="108">
        <v>10</v>
      </c>
      <c r="F38" s="108">
        <v>10</v>
      </c>
      <c r="G38" s="108">
        <v>3</v>
      </c>
      <c r="H38" s="109">
        <v>332</v>
      </c>
      <c r="I38" s="110">
        <v>52</v>
      </c>
      <c r="J38" s="109">
        <v>217.5</v>
      </c>
      <c r="K38" s="110">
        <v>30</v>
      </c>
      <c r="L38" s="109">
        <v>497</v>
      </c>
      <c r="M38" s="110">
        <v>62</v>
      </c>
      <c r="N38" s="111">
        <f t="shared" si="3"/>
        <v>1046.5</v>
      </c>
      <c r="O38" s="73">
        <f t="shared" si="3"/>
        <v>144</v>
      </c>
      <c r="P38" s="112">
        <f>IF(N38&lt;&gt;0,O38/F38,"")</f>
        <v>14.4</v>
      </c>
      <c r="Q38" s="113">
        <f>IF(N38&lt;&gt;0,N38/O38,"")</f>
        <v>7.267361111111111</v>
      </c>
      <c r="R38" s="109">
        <v>3582</v>
      </c>
      <c r="S38" s="100">
        <f>-(R38-N38)/R38</f>
        <v>-0.7078447794528197</v>
      </c>
      <c r="T38" s="111">
        <v>20484.5</v>
      </c>
      <c r="U38" s="118">
        <v>2587</v>
      </c>
      <c r="V38" s="151">
        <f>IF(T38&lt;&gt;0,T38/U38,"")</f>
        <v>7.918245071511403</v>
      </c>
      <c r="W38" s="130">
        <v>1</v>
      </c>
    </row>
    <row r="39" spans="1:23" s="5" customFormat="1" ht="10.5" customHeight="1">
      <c r="A39" s="68">
        <v>35</v>
      </c>
      <c r="B39" s="150" t="s">
        <v>12</v>
      </c>
      <c r="C39" s="107">
        <v>40333</v>
      </c>
      <c r="D39" s="115" t="s">
        <v>11</v>
      </c>
      <c r="E39" s="116">
        <v>90</v>
      </c>
      <c r="F39" s="116">
        <v>13</v>
      </c>
      <c r="G39" s="116">
        <v>5</v>
      </c>
      <c r="H39" s="109">
        <v>252</v>
      </c>
      <c r="I39" s="110">
        <v>46</v>
      </c>
      <c r="J39" s="109">
        <v>332</v>
      </c>
      <c r="K39" s="110">
        <v>55</v>
      </c>
      <c r="L39" s="109">
        <v>449</v>
      </c>
      <c r="M39" s="110">
        <v>68</v>
      </c>
      <c r="N39" s="111">
        <f>+H39+J39+L39</f>
        <v>1033</v>
      </c>
      <c r="O39" s="73">
        <f>+I39+K39+M39</f>
        <v>169</v>
      </c>
      <c r="P39" s="72">
        <f>+O39/F39</f>
        <v>13</v>
      </c>
      <c r="Q39" s="105">
        <f>+N39/O39</f>
        <v>6.112426035502959</v>
      </c>
      <c r="R39" s="109">
        <v>3520</v>
      </c>
      <c r="S39" s="117">
        <f>(+R39-N39)/R39</f>
        <v>0.7065340909090909</v>
      </c>
      <c r="T39" s="109">
        <v>256690</v>
      </c>
      <c r="U39" s="110">
        <v>31142</v>
      </c>
      <c r="V39" s="151">
        <f>+T39/U39</f>
        <v>8.242566309164472</v>
      </c>
      <c r="W39" s="130">
        <v>1</v>
      </c>
    </row>
    <row r="40" spans="1:23" s="5" customFormat="1" ht="10.5" customHeight="1">
      <c r="A40" s="68">
        <v>36</v>
      </c>
      <c r="B40" s="145" t="s">
        <v>82</v>
      </c>
      <c r="C40" s="93">
        <v>40298</v>
      </c>
      <c r="D40" s="119" t="s">
        <v>7</v>
      </c>
      <c r="E40" s="94">
        <v>10</v>
      </c>
      <c r="F40" s="94">
        <v>6</v>
      </c>
      <c r="G40" s="94">
        <v>10</v>
      </c>
      <c r="H40" s="95">
        <v>195.5</v>
      </c>
      <c r="I40" s="96">
        <v>25</v>
      </c>
      <c r="J40" s="95">
        <v>409</v>
      </c>
      <c r="K40" s="96">
        <v>48</v>
      </c>
      <c r="L40" s="95">
        <v>322.5</v>
      </c>
      <c r="M40" s="96">
        <v>42</v>
      </c>
      <c r="N40" s="97">
        <f>H40+J40+L40</f>
        <v>927</v>
      </c>
      <c r="O40" s="74">
        <f>I40+K40+M40</f>
        <v>115</v>
      </c>
      <c r="P40" s="98">
        <f>O40/F40</f>
        <v>19.166666666666668</v>
      </c>
      <c r="Q40" s="99">
        <f>+N40/O40</f>
        <v>8.060869565217391</v>
      </c>
      <c r="R40" s="95">
        <v>2489</v>
      </c>
      <c r="S40" s="100">
        <f>-(R40-N40)/R40</f>
        <v>-0.6275612695861792</v>
      </c>
      <c r="T40" s="101">
        <v>79291</v>
      </c>
      <c r="U40" s="102">
        <v>9620</v>
      </c>
      <c r="V40" s="152">
        <f>T40/U40</f>
        <v>8.242307692307692</v>
      </c>
      <c r="W40" s="130"/>
    </row>
    <row r="41" spans="1:23" s="5" customFormat="1" ht="10.5" customHeight="1">
      <c r="A41" s="68">
        <v>37</v>
      </c>
      <c r="B41" s="150" t="s">
        <v>75</v>
      </c>
      <c r="C41" s="107">
        <v>40277</v>
      </c>
      <c r="D41" s="115" t="s">
        <v>11</v>
      </c>
      <c r="E41" s="116">
        <v>24</v>
      </c>
      <c r="F41" s="116">
        <v>4</v>
      </c>
      <c r="G41" s="116">
        <v>13</v>
      </c>
      <c r="H41" s="109">
        <v>261</v>
      </c>
      <c r="I41" s="110">
        <v>44</v>
      </c>
      <c r="J41" s="109">
        <v>272</v>
      </c>
      <c r="K41" s="110">
        <v>44</v>
      </c>
      <c r="L41" s="109">
        <v>316</v>
      </c>
      <c r="M41" s="110">
        <v>50</v>
      </c>
      <c r="N41" s="111">
        <f>+H41+J41+L41</f>
        <v>849</v>
      </c>
      <c r="O41" s="73">
        <f>+I41+K41+M41</f>
        <v>138</v>
      </c>
      <c r="P41" s="72">
        <f>+O41/F41</f>
        <v>34.5</v>
      </c>
      <c r="Q41" s="105">
        <f>+N41/O41</f>
        <v>6.1521739130434785</v>
      </c>
      <c r="R41" s="109">
        <v>1271</v>
      </c>
      <c r="S41" s="117">
        <f>(+R41-N41)/R41</f>
        <v>0.33202202989771834</v>
      </c>
      <c r="T41" s="109">
        <v>550005</v>
      </c>
      <c r="U41" s="110">
        <v>55177</v>
      </c>
      <c r="V41" s="151">
        <f>+T41/U41</f>
        <v>9.968012033999674</v>
      </c>
      <c r="W41" s="130"/>
    </row>
    <row r="42" spans="1:23" s="5" customFormat="1" ht="10.5" customHeight="1">
      <c r="A42" s="68">
        <v>38</v>
      </c>
      <c r="B42" s="145" t="s">
        <v>84</v>
      </c>
      <c r="C42" s="93">
        <v>40305</v>
      </c>
      <c r="D42" s="119" t="s">
        <v>7</v>
      </c>
      <c r="E42" s="94">
        <v>22</v>
      </c>
      <c r="F42" s="94">
        <v>5</v>
      </c>
      <c r="G42" s="94">
        <v>9</v>
      </c>
      <c r="H42" s="95">
        <v>156</v>
      </c>
      <c r="I42" s="96">
        <v>21</v>
      </c>
      <c r="J42" s="95">
        <v>176.5</v>
      </c>
      <c r="K42" s="96">
        <v>20</v>
      </c>
      <c r="L42" s="95">
        <v>363.5</v>
      </c>
      <c r="M42" s="96">
        <v>42</v>
      </c>
      <c r="N42" s="97">
        <f>H42+J42+L42</f>
        <v>696</v>
      </c>
      <c r="O42" s="74">
        <f>I42+K42+M42</f>
        <v>83</v>
      </c>
      <c r="P42" s="98">
        <f>O42/F42</f>
        <v>16.6</v>
      </c>
      <c r="Q42" s="99">
        <f>+N42/O42</f>
        <v>8.385542168674698</v>
      </c>
      <c r="R42" s="95">
        <v>7231.5</v>
      </c>
      <c r="S42" s="100">
        <f>-(R42-N42)/R42</f>
        <v>-0.9037544077992118</v>
      </c>
      <c r="T42" s="101">
        <v>274475</v>
      </c>
      <c r="U42" s="102">
        <v>27526</v>
      </c>
      <c r="V42" s="152">
        <f>T42/U42</f>
        <v>9.971481508392065</v>
      </c>
      <c r="W42" s="130"/>
    </row>
    <row r="43" spans="1:23" s="5" customFormat="1" ht="10.5" customHeight="1">
      <c r="A43" s="68">
        <v>39</v>
      </c>
      <c r="B43" s="145" t="s">
        <v>56</v>
      </c>
      <c r="C43" s="93">
        <v>40221</v>
      </c>
      <c r="D43" s="92" t="s">
        <v>10</v>
      </c>
      <c r="E43" s="94">
        <v>378</v>
      </c>
      <c r="F43" s="94">
        <v>1</v>
      </c>
      <c r="G43" s="94">
        <v>15</v>
      </c>
      <c r="H43" s="103">
        <v>320</v>
      </c>
      <c r="I43" s="104">
        <v>100</v>
      </c>
      <c r="J43" s="103">
        <v>139</v>
      </c>
      <c r="K43" s="104">
        <v>43</v>
      </c>
      <c r="L43" s="103">
        <v>146</v>
      </c>
      <c r="M43" s="104">
        <v>40</v>
      </c>
      <c r="N43" s="103">
        <f>SUM(H43+J43+L43)</f>
        <v>605</v>
      </c>
      <c r="O43" s="72">
        <f>SUM(I43+K43+M43)</f>
        <v>183</v>
      </c>
      <c r="P43" s="112">
        <f>IF(N43&lt;&gt;0,O43/F43,"")</f>
        <v>183</v>
      </c>
      <c r="Q43" s="113">
        <f>IF(N43&lt;&gt;0,N43/O43,"")</f>
        <v>3.3060109289617485</v>
      </c>
      <c r="R43" s="103">
        <v>930</v>
      </c>
      <c r="S43" s="114">
        <f>IF(R43&lt;&gt;0,-(R43-N43)/R43,"")</f>
        <v>-0.34946236559139787</v>
      </c>
      <c r="T43" s="103">
        <v>28701860.25</v>
      </c>
      <c r="U43" s="104">
        <v>3324306</v>
      </c>
      <c r="V43" s="152">
        <f>T43/U43</f>
        <v>8.633940512696485</v>
      </c>
      <c r="W43" s="130">
        <v>1</v>
      </c>
    </row>
    <row r="44" spans="1:23" s="5" customFormat="1" ht="10.5" customHeight="1">
      <c r="A44" s="68">
        <v>40</v>
      </c>
      <c r="B44" s="147" t="s">
        <v>83</v>
      </c>
      <c r="C44" s="93">
        <v>40305</v>
      </c>
      <c r="D44" s="92" t="s">
        <v>4</v>
      </c>
      <c r="E44" s="94">
        <v>126</v>
      </c>
      <c r="F44" s="94">
        <v>7</v>
      </c>
      <c r="G44" s="94">
        <v>9</v>
      </c>
      <c r="H44" s="103">
        <v>146</v>
      </c>
      <c r="I44" s="104">
        <v>25</v>
      </c>
      <c r="J44" s="103">
        <v>245</v>
      </c>
      <c r="K44" s="104">
        <v>41</v>
      </c>
      <c r="L44" s="103">
        <v>181</v>
      </c>
      <c r="M44" s="104">
        <v>31</v>
      </c>
      <c r="N44" s="103">
        <f>+L44+J44+H44</f>
        <v>572</v>
      </c>
      <c r="O44" s="72">
        <f>+M44+K44+I44</f>
        <v>97</v>
      </c>
      <c r="P44" s="72">
        <f>+O44/F44</f>
        <v>13.857142857142858</v>
      </c>
      <c r="Q44" s="105">
        <f>+N44/O44</f>
        <v>5.896907216494846</v>
      </c>
      <c r="R44" s="103">
        <v>2874</v>
      </c>
      <c r="S44" s="100">
        <f>-(R44-N44)/R44</f>
        <v>-0.8009742519137091</v>
      </c>
      <c r="T44" s="103">
        <v>2734476</v>
      </c>
      <c r="U44" s="104">
        <v>293201</v>
      </c>
      <c r="V44" s="146">
        <f>+T44/U44</f>
        <v>9.326284698892568</v>
      </c>
      <c r="W44" s="130"/>
    </row>
    <row r="45" spans="1:23" s="5" customFormat="1" ht="10.5" customHeight="1">
      <c r="A45" s="68">
        <v>41</v>
      </c>
      <c r="B45" s="148" t="s">
        <v>79</v>
      </c>
      <c r="C45" s="107">
        <v>40298</v>
      </c>
      <c r="D45" s="106" t="s">
        <v>6</v>
      </c>
      <c r="E45" s="108">
        <v>73</v>
      </c>
      <c r="F45" s="108">
        <v>1</v>
      </c>
      <c r="G45" s="108">
        <v>10</v>
      </c>
      <c r="H45" s="109">
        <v>114</v>
      </c>
      <c r="I45" s="110">
        <v>19</v>
      </c>
      <c r="J45" s="109">
        <v>150</v>
      </c>
      <c r="K45" s="110">
        <v>25</v>
      </c>
      <c r="L45" s="109">
        <v>174</v>
      </c>
      <c r="M45" s="110">
        <v>29</v>
      </c>
      <c r="N45" s="111">
        <f>+H45+J45+L45</f>
        <v>438</v>
      </c>
      <c r="O45" s="73">
        <f>+I45+K45+M45</f>
        <v>73</v>
      </c>
      <c r="P45" s="112">
        <f>IF(N45&lt;&gt;0,O45/F45,"")</f>
        <v>73</v>
      </c>
      <c r="Q45" s="113">
        <f>IF(N45&lt;&gt;0,N45/O45,"")</f>
        <v>6</v>
      </c>
      <c r="R45" s="109">
        <v>496</v>
      </c>
      <c r="S45" s="114">
        <f>IF(R45&lt;&gt;0,-(R45-N45)/R45,"")</f>
        <v>-0.11693548387096774</v>
      </c>
      <c r="T45" s="109">
        <v>604337</v>
      </c>
      <c r="U45" s="110">
        <v>66891</v>
      </c>
      <c r="V45" s="149">
        <f>T45/U45</f>
        <v>9.034653391338146</v>
      </c>
      <c r="W45" s="130"/>
    </row>
    <row r="46" spans="1:23" s="5" customFormat="1" ht="10.5" customHeight="1">
      <c r="A46" s="68">
        <v>42</v>
      </c>
      <c r="B46" s="147" t="s">
        <v>77</v>
      </c>
      <c r="C46" s="93">
        <v>40291</v>
      </c>
      <c r="D46" s="92" t="s">
        <v>4</v>
      </c>
      <c r="E46" s="94">
        <v>134</v>
      </c>
      <c r="F46" s="94">
        <v>3</v>
      </c>
      <c r="G46" s="94">
        <v>11</v>
      </c>
      <c r="H46" s="103">
        <v>84</v>
      </c>
      <c r="I46" s="104">
        <v>16</v>
      </c>
      <c r="J46" s="103">
        <v>137</v>
      </c>
      <c r="K46" s="104">
        <v>22</v>
      </c>
      <c r="L46" s="103">
        <v>126</v>
      </c>
      <c r="M46" s="104">
        <v>19</v>
      </c>
      <c r="N46" s="103">
        <f>+L46+J46+H46</f>
        <v>347</v>
      </c>
      <c r="O46" s="72">
        <f>+M46+K46+I46</f>
        <v>57</v>
      </c>
      <c r="P46" s="72">
        <f>+O46/F46</f>
        <v>19</v>
      </c>
      <c r="Q46" s="105">
        <f>+N46/O46</f>
        <v>6.087719298245614</v>
      </c>
      <c r="R46" s="103">
        <v>1097</v>
      </c>
      <c r="S46" s="100">
        <f>-(R46-N46)/R46</f>
        <v>-0.6836827711941659</v>
      </c>
      <c r="T46" s="103">
        <v>2199709</v>
      </c>
      <c r="U46" s="104">
        <v>196048</v>
      </c>
      <c r="V46" s="146">
        <f>+T46/U46</f>
        <v>11.220257283930467</v>
      </c>
      <c r="W46" s="130"/>
    </row>
    <row r="47" spans="1:23" s="5" customFormat="1" ht="10.5" customHeight="1">
      <c r="A47" s="68">
        <v>43</v>
      </c>
      <c r="B47" s="145" t="s">
        <v>81</v>
      </c>
      <c r="C47" s="93">
        <v>40298</v>
      </c>
      <c r="D47" s="92" t="s">
        <v>4</v>
      </c>
      <c r="E47" s="94">
        <v>35</v>
      </c>
      <c r="F47" s="94">
        <v>1</v>
      </c>
      <c r="G47" s="94">
        <v>10</v>
      </c>
      <c r="H47" s="103">
        <v>130</v>
      </c>
      <c r="I47" s="104">
        <v>21</v>
      </c>
      <c r="J47" s="103">
        <v>104</v>
      </c>
      <c r="K47" s="104">
        <v>17</v>
      </c>
      <c r="L47" s="103">
        <v>77</v>
      </c>
      <c r="M47" s="104">
        <v>12</v>
      </c>
      <c r="N47" s="103">
        <f>+L47+J47+H47</f>
        <v>311</v>
      </c>
      <c r="O47" s="72">
        <f>+M47+K47+I47</f>
        <v>50</v>
      </c>
      <c r="P47" s="72">
        <f>+O47/F47</f>
        <v>50</v>
      </c>
      <c r="Q47" s="105">
        <f>+N47/O47</f>
        <v>6.22</v>
      </c>
      <c r="R47" s="103">
        <v>1193</v>
      </c>
      <c r="S47" s="100">
        <f>-(R47-N47)/R47</f>
        <v>-0.7393126571668064</v>
      </c>
      <c r="T47" s="103">
        <v>365468</v>
      </c>
      <c r="U47" s="104">
        <v>37025</v>
      </c>
      <c r="V47" s="146">
        <f>+T47/U47</f>
        <v>9.8708440243079</v>
      </c>
      <c r="W47" s="130"/>
    </row>
    <row r="48" spans="1:23" s="5" customFormat="1" ht="10.5" customHeight="1">
      <c r="A48" s="68">
        <v>44</v>
      </c>
      <c r="B48" s="148" t="s">
        <v>74</v>
      </c>
      <c r="C48" s="107">
        <v>40249</v>
      </c>
      <c r="D48" s="106" t="s">
        <v>9</v>
      </c>
      <c r="E48" s="108">
        <v>116</v>
      </c>
      <c r="F48" s="108">
        <v>2</v>
      </c>
      <c r="G48" s="108">
        <v>17</v>
      </c>
      <c r="H48" s="109">
        <v>54</v>
      </c>
      <c r="I48" s="110">
        <v>9</v>
      </c>
      <c r="J48" s="109">
        <v>48</v>
      </c>
      <c r="K48" s="110">
        <v>8</v>
      </c>
      <c r="L48" s="109">
        <v>182</v>
      </c>
      <c r="M48" s="110">
        <v>32</v>
      </c>
      <c r="N48" s="111">
        <f>H48+J48+L48</f>
        <v>284</v>
      </c>
      <c r="O48" s="73">
        <f>I48+K48+M48</f>
        <v>49</v>
      </c>
      <c r="P48" s="112">
        <f>IF(N48&lt;&gt;0,O48/F48,"")</f>
        <v>24.5</v>
      </c>
      <c r="Q48" s="113">
        <f>IF(N48&lt;&gt;0,N48/O48,"")</f>
        <v>5.795918367346939</v>
      </c>
      <c r="R48" s="109">
        <v>240</v>
      </c>
      <c r="S48" s="100">
        <f>-(R48-N48)/R48</f>
        <v>0.18333333333333332</v>
      </c>
      <c r="T48" s="111">
        <v>1536196.25</v>
      </c>
      <c r="U48" s="118">
        <v>207703</v>
      </c>
      <c r="V48" s="151">
        <f>IF(T48&lt;&gt;0,T48/U48,"")</f>
        <v>7.396119699763605</v>
      </c>
      <c r="W48" s="130">
        <v>1</v>
      </c>
    </row>
    <row r="49" spans="1:23" s="5" customFormat="1" ht="10.5" customHeight="1">
      <c r="A49" s="68">
        <v>45</v>
      </c>
      <c r="B49" s="145" t="s">
        <v>1</v>
      </c>
      <c r="C49" s="93">
        <v>40319</v>
      </c>
      <c r="D49" s="119" t="s">
        <v>7</v>
      </c>
      <c r="E49" s="94">
        <v>2</v>
      </c>
      <c r="F49" s="94">
        <v>1</v>
      </c>
      <c r="G49" s="94">
        <v>7</v>
      </c>
      <c r="H49" s="95">
        <v>33</v>
      </c>
      <c r="I49" s="96">
        <v>3</v>
      </c>
      <c r="J49" s="95">
        <v>89</v>
      </c>
      <c r="K49" s="96">
        <v>9</v>
      </c>
      <c r="L49" s="95">
        <v>153</v>
      </c>
      <c r="M49" s="96">
        <v>15</v>
      </c>
      <c r="N49" s="97">
        <f>H49+J49+L49</f>
        <v>275</v>
      </c>
      <c r="O49" s="74">
        <f>I49+K49+M49</f>
        <v>27</v>
      </c>
      <c r="P49" s="98">
        <f>O49/F49</f>
        <v>27</v>
      </c>
      <c r="Q49" s="99">
        <f>+N49/O49</f>
        <v>10.185185185185185</v>
      </c>
      <c r="R49" s="95">
        <v>912</v>
      </c>
      <c r="S49" s="100">
        <f>-(R49-N49)/R49</f>
        <v>-0.6984649122807017</v>
      </c>
      <c r="T49" s="101">
        <v>10716</v>
      </c>
      <c r="U49" s="102">
        <v>1194</v>
      </c>
      <c r="V49" s="152">
        <f>T49/U49</f>
        <v>8.974874371859297</v>
      </c>
      <c r="W49" s="130"/>
    </row>
    <row r="50" spans="1:23" s="5" customFormat="1" ht="10.5" customHeight="1">
      <c r="A50" s="68">
        <v>46</v>
      </c>
      <c r="B50" s="150" t="s">
        <v>25</v>
      </c>
      <c r="C50" s="107">
        <v>40284</v>
      </c>
      <c r="D50" s="115" t="s">
        <v>11</v>
      </c>
      <c r="E50" s="116">
        <v>1</v>
      </c>
      <c r="F50" s="116">
        <v>1</v>
      </c>
      <c r="G50" s="116">
        <v>10</v>
      </c>
      <c r="H50" s="109">
        <v>0</v>
      </c>
      <c r="I50" s="110">
        <v>0</v>
      </c>
      <c r="J50" s="109">
        <v>95</v>
      </c>
      <c r="K50" s="110">
        <v>10</v>
      </c>
      <c r="L50" s="109">
        <v>165</v>
      </c>
      <c r="M50" s="110">
        <v>17</v>
      </c>
      <c r="N50" s="111">
        <f>+H50+J50+L50</f>
        <v>260</v>
      </c>
      <c r="O50" s="73">
        <f>+I50+K50+M50</f>
        <v>27</v>
      </c>
      <c r="P50" s="72">
        <f>+O50/F50</f>
        <v>27</v>
      </c>
      <c r="Q50" s="105">
        <f>+N50/O50</f>
        <v>9.62962962962963</v>
      </c>
      <c r="R50" s="109">
        <v>39</v>
      </c>
      <c r="S50" s="117">
        <f>(+R50-N50)/R50</f>
        <v>-5.666666666666667</v>
      </c>
      <c r="T50" s="109">
        <v>40199</v>
      </c>
      <c r="U50" s="110">
        <v>3066</v>
      </c>
      <c r="V50" s="151">
        <f>+T50/U50</f>
        <v>13.111219830397912</v>
      </c>
      <c r="W50" s="130"/>
    </row>
    <row r="51" spans="1:23" s="5" customFormat="1" ht="10.5" customHeight="1">
      <c r="A51" s="68">
        <v>47</v>
      </c>
      <c r="B51" s="145" t="s">
        <v>57</v>
      </c>
      <c r="C51" s="93">
        <v>40200</v>
      </c>
      <c r="D51" s="92" t="s">
        <v>10</v>
      </c>
      <c r="E51" s="94">
        <v>201</v>
      </c>
      <c r="F51" s="94">
        <v>1</v>
      </c>
      <c r="G51" s="94">
        <v>13</v>
      </c>
      <c r="H51" s="103">
        <v>12</v>
      </c>
      <c r="I51" s="104">
        <v>1</v>
      </c>
      <c r="J51" s="103">
        <v>88</v>
      </c>
      <c r="K51" s="104">
        <v>10</v>
      </c>
      <c r="L51" s="103">
        <v>151</v>
      </c>
      <c r="M51" s="104">
        <v>17</v>
      </c>
      <c r="N51" s="103">
        <f>SUM(H51+J51+L51)</f>
        <v>251</v>
      </c>
      <c r="O51" s="72">
        <f>SUM(I51+K51+M51)</f>
        <v>28</v>
      </c>
      <c r="P51" s="112">
        <f>IF(N51&lt;&gt;0,O51/F51,"")</f>
        <v>28</v>
      </c>
      <c r="Q51" s="113">
        <f>IF(N51&lt;&gt;0,N51/O51,"")</f>
        <v>8.964285714285714</v>
      </c>
      <c r="R51" s="103">
        <v>159</v>
      </c>
      <c r="S51" s="114">
        <f>IF(R51&lt;&gt;0,-(R51-N51)/R51,"")</f>
        <v>0.5786163522012578</v>
      </c>
      <c r="T51" s="103">
        <v>6839271.75</v>
      </c>
      <c r="U51" s="104">
        <v>801593</v>
      </c>
      <c r="V51" s="152">
        <f>T51/U51</f>
        <v>8.532100143090071</v>
      </c>
      <c r="W51" s="130">
        <v>1</v>
      </c>
    </row>
    <row r="52" spans="1:23" s="5" customFormat="1" ht="10.5" customHeight="1">
      <c r="A52" s="68">
        <v>48</v>
      </c>
      <c r="B52" s="148" t="s">
        <v>2</v>
      </c>
      <c r="C52" s="107">
        <v>40193</v>
      </c>
      <c r="D52" s="106" t="s">
        <v>9</v>
      </c>
      <c r="E52" s="108">
        <v>124</v>
      </c>
      <c r="F52" s="108">
        <v>2</v>
      </c>
      <c r="G52" s="108">
        <v>19</v>
      </c>
      <c r="H52" s="109">
        <v>60</v>
      </c>
      <c r="I52" s="110">
        <v>10</v>
      </c>
      <c r="J52" s="109">
        <v>60</v>
      </c>
      <c r="K52" s="110">
        <v>10</v>
      </c>
      <c r="L52" s="109">
        <v>67.5</v>
      </c>
      <c r="M52" s="110">
        <v>11</v>
      </c>
      <c r="N52" s="111">
        <f>H52+J52+L52</f>
        <v>187.5</v>
      </c>
      <c r="O52" s="73">
        <f>I52+K52+M52</f>
        <v>31</v>
      </c>
      <c r="P52" s="112">
        <f>IF(N52&lt;&gt;0,O52/F52,"")</f>
        <v>15.5</v>
      </c>
      <c r="Q52" s="113">
        <f>IF(N52&lt;&gt;0,N52/O52,"")</f>
        <v>6.048387096774194</v>
      </c>
      <c r="R52" s="109">
        <v>184</v>
      </c>
      <c r="S52" s="100">
        <f>-(R52-N52)/R52</f>
        <v>0.019021739130434784</v>
      </c>
      <c r="T52" s="111">
        <v>460036.75</v>
      </c>
      <c r="U52" s="118">
        <v>58251</v>
      </c>
      <c r="V52" s="151">
        <f>IF(T52&lt;&gt;0,T52/U52,"")</f>
        <v>7.897491030196907</v>
      </c>
      <c r="W52" s="130">
        <v>1</v>
      </c>
    </row>
    <row r="53" spans="1:23" s="5" customFormat="1" ht="10.5" customHeight="1">
      <c r="A53" s="68">
        <v>49</v>
      </c>
      <c r="B53" s="145" t="s">
        <v>16</v>
      </c>
      <c r="C53" s="93">
        <v>40319</v>
      </c>
      <c r="D53" s="92" t="s">
        <v>10</v>
      </c>
      <c r="E53" s="94">
        <v>55</v>
      </c>
      <c r="F53" s="94">
        <v>2</v>
      </c>
      <c r="G53" s="94">
        <v>7</v>
      </c>
      <c r="H53" s="103">
        <v>28</v>
      </c>
      <c r="I53" s="104">
        <v>4</v>
      </c>
      <c r="J53" s="103">
        <v>102</v>
      </c>
      <c r="K53" s="104">
        <v>12</v>
      </c>
      <c r="L53" s="103">
        <v>33</v>
      </c>
      <c r="M53" s="104">
        <v>4</v>
      </c>
      <c r="N53" s="103">
        <f>SUM(H53+J53+L53)</f>
        <v>163</v>
      </c>
      <c r="O53" s="72">
        <f>I53+K53+M53</f>
        <v>20</v>
      </c>
      <c r="P53" s="112">
        <f>IF(N53&lt;&gt;0,O53/F53,"")</f>
        <v>10</v>
      </c>
      <c r="Q53" s="113">
        <f>IF(N53&lt;&gt;0,N53/O53,"")</f>
        <v>8.15</v>
      </c>
      <c r="R53" s="103">
        <v>1294</v>
      </c>
      <c r="S53" s="114">
        <f>IF(R53&lt;&gt;0,-(R53-N53)/R53,"")</f>
        <v>-0.8740340030911901</v>
      </c>
      <c r="T53" s="103">
        <v>150628</v>
      </c>
      <c r="U53" s="104">
        <v>16869</v>
      </c>
      <c r="V53" s="152">
        <f>T53/U53</f>
        <v>8.929278558302212</v>
      </c>
      <c r="W53" s="130"/>
    </row>
    <row r="54" spans="1:23" s="5" customFormat="1" ht="10.5" customHeight="1">
      <c r="A54" s="68">
        <v>50</v>
      </c>
      <c r="B54" s="148" t="s">
        <v>33</v>
      </c>
      <c r="C54" s="107">
        <v>40284</v>
      </c>
      <c r="D54" s="106" t="s">
        <v>6</v>
      </c>
      <c r="E54" s="108">
        <v>50</v>
      </c>
      <c r="F54" s="108">
        <v>1</v>
      </c>
      <c r="G54" s="108">
        <v>12</v>
      </c>
      <c r="H54" s="109">
        <v>0</v>
      </c>
      <c r="I54" s="110">
        <v>0</v>
      </c>
      <c r="J54" s="109">
        <v>48</v>
      </c>
      <c r="K54" s="110">
        <v>8</v>
      </c>
      <c r="L54" s="109">
        <v>108</v>
      </c>
      <c r="M54" s="110">
        <v>18</v>
      </c>
      <c r="N54" s="111">
        <f>+H54+J54+L54</f>
        <v>156</v>
      </c>
      <c r="O54" s="73">
        <f>+I54+K54+M54</f>
        <v>26</v>
      </c>
      <c r="P54" s="112">
        <f>IF(N54&lt;&gt;0,O54/F54,"")</f>
        <v>26</v>
      </c>
      <c r="Q54" s="113">
        <f>IF(N54&lt;&gt;0,N54/O54,"")</f>
        <v>6</v>
      </c>
      <c r="R54" s="109">
        <v>765</v>
      </c>
      <c r="S54" s="114">
        <f>IF(R54&lt;&gt;0,-(R54-N54)/R54,"")</f>
        <v>-0.796078431372549</v>
      </c>
      <c r="T54" s="109">
        <v>348007</v>
      </c>
      <c r="U54" s="110">
        <v>45202</v>
      </c>
      <c r="V54" s="149">
        <f>T54/U54</f>
        <v>7.698929250918101</v>
      </c>
      <c r="W54" s="130"/>
    </row>
    <row r="55" spans="1:23" s="5" customFormat="1" ht="10.5" customHeight="1">
      <c r="A55" s="68">
        <v>51</v>
      </c>
      <c r="B55" s="150" t="s">
        <v>58</v>
      </c>
      <c r="C55" s="107">
        <v>40277</v>
      </c>
      <c r="D55" s="115" t="s">
        <v>11</v>
      </c>
      <c r="E55" s="116">
        <v>107</v>
      </c>
      <c r="F55" s="116">
        <v>2</v>
      </c>
      <c r="G55" s="116">
        <v>10</v>
      </c>
      <c r="H55" s="109">
        <v>37</v>
      </c>
      <c r="I55" s="110">
        <v>7</v>
      </c>
      <c r="J55" s="109">
        <v>35</v>
      </c>
      <c r="K55" s="110">
        <v>9</v>
      </c>
      <c r="L55" s="109">
        <v>83</v>
      </c>
      <c r="M55" s="110">
        <v>15</v>
      </c>
      <c r="N55" s="111">
        <f>+H55+J55+L55</f>
        <v>155</v>
      </c>
      <c r="O55" s="73">
        <f>+I55+K55+M55</f>
        <v>31</v>
      </c>
      <c r="P55" s="72">
        <f>+O55/F55</f>
        <v>15.5</v>
      </c>
      <c r="Q55" s="105">
        <f>+N55/O55</f>
        <v>5</v>
      </c>
      <c r="R55" s="109">
        <v>36</v>
      </c>
      <c r="S55" s="117">
        <f>(+R55-N55)/R55</f>
        <v>-3.3055555555555554</v>
      </c>
      <c r="T55" s="109">
        <v>216231</v>
      </c>
      <c r="U55" s="110">
        <v>28292</v>
      </c>
      <c r="V55" s="151">
        <f>+T55/U55</f>
        <v>7.642831895942316</v>
      </c>
      <c r="W55" s="130">
        <v>1</v>
      </c>
    </row>
    <row r="56" spans="1:23" s="5" customFormat="1" ht="10.5" customHeight="1">
      <c r="A56" s="68">
        <v>52</v>
      </c>
      <c r="B56" s="148" t="s">
        <v>26</v>
      </c>
      <c r="C56" s="107">
        <v>40207</v>
      </c>
      <c r="D56" s="106" t="s">
        <v>9</v>
      </c>
      <c r="E56" s="108">
        <v>47</v>
      </c>
      <c r="F56" s="108">
        <v>1</v>
      </c>
      <c r="G56" s="108">
        <v>22</v>
      </c>
      <c r="H56" s="109">
        <v>21</v>
      </c>
      <c r="I56" s="110">
        <v>3</v>
      </c>
      <c r="J56" s="109">
        <v>79</v>
      </c>
      <c r="K56" s="110">
        <v>10</v>
      </c>
      <c r="L56" s="109">
        <v>51</v>
      </c>
      <c r="M56" s="110">
        <v>6</v>
      </c>
      <c r="N56" s="111">
        <f aca="true" t="shared" si="4" ref="N56:O59">H56+J56+L56</f>
        <v>151</v>
      </c>
      <c r="O56" s="73">
        <f t="shared" si="4"/>
        <v>19</v>
      </c>
      <c r="P56" s="112">
        <f>IF(N56&lt;&gt;0,O56/F56,"")</f>
        <v>19</v>
      </c>
      <c r="Q56" s="113">
        <f>IF(N56&lt;&gt;0,N56/O56,"")</f>
        <v>7.947368421052632</v>
      </c>
      <c r="R56" s="109">
        <v>572</v>
      </c>
      <c r="S56" s="100">
        <f>-(R56-N56)/R56</f>
        <v>-0.736013986013986</v>
      </c>
      <c r="T56" s="111">
        <v>1870965.5</v>
      </c>
      <c r="U56" s="118">
        <v>160371</v>
      </c>
      <c r="V56" s="151">
        <f>IF(T56&lt;&gt;0,T56/U56,"")</f>
        <v>11.66648271819718</v>
      </c>
      <c r="W56" s="130"/>
    </row>
    <row r="57" spans="1:23" s="5" customFormat="1" ht="10.5" customHeight="1">
      <c r="A57" s="68">
        <v>53</v>
      </c>
      <c r="B57" s="148" t="s">
        <v>14</v>
      </c>
      <c r="C57" s="107">
        <v>40165</v>
      </c>
      <c r="D57" s="106" t="s">
        <v>9</v>
      </c>
      <c r="E57" s="108">
        <v>40</v>
      </c>
      <c r="F57" s="108">
        <v>2</v>
      </c>
      <c r="G57" s="108">
        <v>26</v>
      </c>
      <c r="H57" s="109">
        <v>24</v>
      </c>
      <c r="I57" s="110">
        <v>4</v>
      </c>
      <c r="J57" s="109">
        <v>46</v>
      </c>
      <c r="K57" s="110">
        <v>7</v>
      </c>
      <c r="L57" s="109">
        <v>46</v>
      </c>
      <c r="M57" s="110">
        <v>7</v>
      </c>
      <c r="N57" s="111">
        <f t="shared" si="4"/>
        <v>116</v>
      </c>
      <c r="O57" s="73">
        <f t="shared" si="4"/>
        <v>18</v>
      </c>
      <c r="P57" s="112">
        <f>IF(N57&lt;&gt;0,O57/F57,"")</f>
        <v>9</v>
      </c>
      <c r="Q57" s="113">
        <f>IF(N57&lt;&gt;0,N57/O57,"")</f>
        <v>6.444444444444445</v>
      </c>
      <c r="R57" s="109">
        <v>476</v>
      </c>
      <c r="S57" s="100">
        <f>-(R57-N57)/R57</f>
        <v>-0.7563025210084033</v>
      </c>
      <c r="T57" s="111">
        <v>1133591</v>
      </c>
      <c r="U57" s="118">
        <v>138515</v>
      </c>
      <c r="V57" s="151">
        <f>IF(T57&lt;&gt;0,T57/U57,"")</f>
        <v>8.18388622170884</v>
      </c>
      <c r="W57" s="130">
        <v>1</v>
      </c>
    </row>
    <row r="58" spans="1:23" s="5" customFormat="1" ht="10.5" customHeight="1">
      <c r="A58" s="68">
        <v>54</v>
      </c>
      <c r="B58" s="148" t="s">
        <v>59</v>
      </c>
      <c r="C58" s="107">
        <v>40242</v>
      </c>
      <c r="D58" s="106" t="s">
        <v>9</v>
      </c>
      <c r="E58" s="108">
        <v>125</v>
      </c>
      <c r="F58" s="108">
        <v>1</v>
      </c>
      <c r="G58" s="108">
        <v>15</v>
      </c>
      <c r="H58" s="109">
        <v>30</v>
      </c>
      <c r="I58" s="110">
        <v>4</v>
      </c>
      <c r="J58" s="109">
        <v>21</v>
      </c>
      <c r="K58" s="110">
        <v>3</v>
      </c>
      <c r="L58" s="109">
        <v>43</v>
      </c>
      <c r="M58" s="110">
        <v>6</v>
      </c>
      <c r="N58" s="111">
        <f t="shared" si="4"/>
        <v>94</v>
      </c>
      <c r="O58" s="73">
        <f t="shared" si="4"/>
        <v>13</v>
      </c>
      <c r="P58" s="112">
        <f>IF(N58&lt;&gt;0,O58/F58,"")</f>
        <v>13</v>
      </c>
      <c r="Q58" s="113">
        <f>IF(N58&lt;&gt;0,N58/O58,"")</f>
        <v>7.230769230769231</v>
      </c>
      <c r="R58" s="109"/>
      <c r="S58" s="100"/>
      <c r="T58" s="111">
        <v>2902779</v>
      </c>
      <c r="U58" s="118">
        <v>459362</v>
      </c>
      <c r="V58" s="151">
        <f>IF(T58&lt;&gt;0,T58/U58,"")</f>
        <v>6.319153521623469</v>
      </c>
      <c r="W58" s="130">
        <v>1</v>
      </c>
    </row>
    <row r="59" spans="1:23" s="5" customFormat="1" ht="10.5" customHeight="1">
      <c r="A59" s="68">
        <v>55</v>
      </c>
      <c r="B59" s="148" t="s">
        <v>78</v>
      </c>
      <c r="C59" s="107">
        <v>40193</v>
      </c>
      <c r="D59" s="106" t="s">
        <v>9</v>
      </c>
      <c r="E59" s="108">
        <v>86</v>
      </c>
      <c r="F59" s="108">
        <v>2</v>
      </c>
      <c r="G59" s="108">
        <v>21</v>
      </c>
      <c r="H59" s="109">
        <v>33</v>
      </c>
      <c r="I59" s="110">
        <v>5</v>
      </c>
      <c r="J59" s="109">
        <v>24</v>
      </c>
      <c r="K59" s="110">
        <v>4</v>
      </c>
      <c r="L59" s="109">
        <v>30</v>
      </c>
      <c r="M59" s="110">
        <v>5</v>
      </c>
      <c r="N59" s="111">
        <f t="shared" si="4"/>
        <v>87</v>
      </c>
      <c r="O59" s="73">
        <f t="shared" si="4"/>
        <v>14</v>
      </c>
      <c r="P59" s="112">
        <f>IF(N59&lt;&gt;0,O59/F59,"")</f>
        <v>7</v>
      </c>
      <c r="Q59" s="113">
        <f>IF(N59&lt;&gt;0,N59/O59,"")</f>
        <v>6.214285714285714</v>
      </c>
      <c r="R59" s="109">
        <v>272</v>
      </c>
      <c r="S59" s="100">
        <f>-(R59-N59)/R59</f>
        <v>-0.6801470588235294</v>
      </c>
      <c r="T59" s="111">
        <v>1684412</v>
      </c>
      <c r="U59" s="118">
        <v>185262</v>
      </c>
      <c r="V59" s="151">
        <f>IF(T59&lt;&gt;0,T59/U59,"")</f>
        <v>9.092053416242942</v>
      </c>
      <c r="W59" s="130"/>
    </row>
    <row r="60" spans="1:23" s="5" customFormat="1" ht="10.5" customHeight="1" thickBot="1">
      <c r="A60" s="68">
        <v>56</v>
      </c>
      <c r="B60" s="155" t="s">
        <v>21</v>
      </c>
      <c r="C60" s="156">
        <v>40256</v>
      </c>
      <c r="D60" s="157" t="s">
        <v>11</v>
      </c>
      <c r="E60" s="158">
        <v>25</v>
      </c>
      <c r="F60" s="158">
        <v>3</v>
      </c>
      <c r="G60" s="158">
        <v>16</v>
      </c>
      <c r="H60" s="159">
        <v>48</v>
      </c>
      <c r="I60" s="160">
        <v>8</v>
      </c>
      <c r="J60" s="159">
        <v>24</v>
      </c>
      <c r="K60" s="160">
        <v>4</v>
      </c>
      <c r="L60" s="159">
        <v>12</v>
      </c>
      <c r="M60" s="160">
        <v>2</v>
      </c>
      <c r="N60" s="161">
        <f>+H60+J60+L60</f>
        <v>84</v>
      </c>
      <c r="O60" s="76">
        <f>+I60+K60+M60</f>
        <v>14</v>
      </c>
      <c r="P60" s="162">
        <f>+O60/F60</f>
        <v>4.666666666666667</v>
      </c>
      <c r="Q60" s="163">
        <f>+N60/O60</f>
        <v>6</v>
      </c>
      <c r="R60" s="159">
        <v>565</v>
      </c>
      <c r="S60" s="164">
        <f>(+R60-N60)/R60</f>
        <v>0.8513274336283185</v>
      </c>
      <c r="T60" s="159">
        <v>316031</v>
      </c>
      <c r="U60" s="160">
        <v>32871</v>
      </c>
      <c r="V60" s="165">
        <f>+T60/U60</f>
        <v>9.614280064494539</v>
      </c>
      <c r="W60" s="130"/>
    </row>
    <row r="61" spans="1:26" s="7" customFormat="1" ht="15">
      <c r="A61" s="69"/>
      <c r="B61" s="219"/>
      <c r="C61" s="220"/>
      <c r="D61" s="221"/>
      <c r="E61" s="1"/>
      <c r="F61" s="1"/>
      <c r="G61" s="2"/>
      <c r="H61" s="21"/>
      <c r="I61" s="24"/>
      <c r="J61" s="21"/>
      <c r="K61" s="24"/>
      <c r="L61" s="21"/>
      <c r="M61" s="24"/>
      <c r="N61" s="22"/>
      <c r="O61" s="56"/>
      <c r="P61" s="46"/>
      <c r="Q61" s="47"/>
      <c r="R61" s="48"/>
      <c r="S61" s="49"/>
      <c r="T61" s="48"/>
      <c r="U61" s="46"/>
      <c r="V61" s="47"/>
      <c r="W61" s="79"/>
      <c r="Z61" s="7" t="s">
        <v>66</v>
      </c>
    </row>
    <row r="62" spans="1:23" s="10" customFormat="1" ht="18">
      <c r="A62" s="70"/>
      <c r="B62" s="8"/>
      <c r="C62" s="9"/>
      <c r="E62" s="11"/>
      <c r="F62" s="12"/>
      <c r="G62" s="13"/>
      <c r="H62" s="14"/>
      <c r="I62" s="25"/>
      <c r="J62" s="14"/>
      <c r="K62" s="25"/>
      <c r="L62" s="14"/>
      <c r="M62" s="25"/>
      <c r="N62" s="14"/>
      <c r="O62" s="25"/>
      <c r="P62" s="51"/>
      <c r="Q62" s="52"/>
      <c r="R62" s="53"/>
      <c r="S62" s="54"/>
      <c r="T62" s="53"/>
      <c r="U62" s="51"/>
      <c r="V62" s="52"/>
      <c r="W62" s="80"/>
    </row>
    <row r="63" spans="4:22" ht="18" customHeight="1">
      <c r="D63" s="216"/>
      <c r="E63" s="217"/>
      <c r="F63" s="218"/>
      <c r="R63" s="204" t="s">
        <v>34</v>
      </c>
      <c r="S63" s="205"/>
      <c r="T63" s="205"/>
      <c r="U63" s="205"/>
      <c r="V63" s="206"/>
    </row>
    <row r="64" spans="4:22" ht="18">
      <c r="D64" s="18"/>
      <c r="E64" s="19"/>
      <c r="F64" s="19"/>
      <c r="R64" s="207"/>
      <c r="S64" s="208"/>
      <c r="T64" s="208"/>
      <c r="U64" s="208"/>
      <c r="V64" s="209"/>
    </row>
    <row r="65" spans="18:22" ht="18">
      <c r="R65" s="210"/>
      <c r="S65" s="211"/>
      <c r="T65" s="211"/>
      <c r="U65" s="211"/>
      <c r="V65" s="212"/>
    </row>
    <row r="66" spans="15:22" ht="18">
      <c r="O66" s="201" t="s">
        <v>72</v>
      </c>
      <c r="P66" s="202"/>
      <c r="Q66" s="202"/>
      <c r="R66" s="202"/>
      <c r="S66" s="202"/>
      <c r="T66" s="202"/>
      <c r="U66" s="202"/>
      <c r="V66" s="202"/>
    </row>
    <row r="67" spans="15:22" ht="18">
      <c r="O67" s="202"/>
      <c r="P67" s="202"/>
      <c r="Q67" s="202"/>
      <c r="R67" s="202"/>
      <c r="S67" s="202"/>
      <c r="T67" s="202"/>
      <c r="U67" s="202"/>
      <c r="V67" s="202"/>
    </row>
    <row r="68" spans="15:22" ht="18">
      <c r="O68" s="202"/>
      <c r="P68" s="202"/>
      <c r="Q68" s="202"/>
      <c r="R68" s="202"/>
      <c r="S68" s="202"/>
      <c r="T68" s="202"/>
      <c r="U68" s="202"/>
      <c r="V68" s="202"/>
    </row>
    <row r="69" spans="15:22" ht="18">
      <c r="O69" s="202"/>
      <c r="P69" s="202"/>
      <c r="Q69" s="202"/>
      <c r="R69" s="202"/>
      <c r="S69" s="202"/>
      <c r="T69" s="202"/>
      <c r="U69" s="202"/>
      <c r="V69" s="202"/>
    </row>
    <row r="70" spans="15:22" ht="18">
      <c r="O70" s="202"/>
      <c r="P70" s="202"/>
      <c r="Q70" s="202"/>
      <c r="R70" s="202"/>
      <c r="S70" s="202"/>
      <c r="T70" s="202"/>
      <c r="U70" s="202"/>
      <c r="V70" s="202"/>
    </row>
    <row r="71" spans="15:22" ht="18">
      <c r="O71" s="202"/>
      <c r="P71" s="202"/>
      <c r="Q71" s="202"/>
      <c r="R71" s="202"/>
      <c r="S71" s="202"/>
      <c r="T71" s="202"/>
      <c r="U71" s="202"/>
      <c r="V71" s="202"/>
    </row>
    <row r="72" spans="15:22" ht="18">
      <c r="O72" s="203" t="s">
        <v>60</v>
      </c>
      <c r="P72" s="202"/>
      <c r="Q72" s="202"/>
      <c r="R72" s="202"/>
      <c r="S72" s="202"/>
      <c r="T72" s="202"/>
      <c r="U72" s="202"/>
      <c r="V72" s="202"/>
    </row>
    <row r="73" spans="15:22" ht="18">
      <c r="O73" s="202"/>
      <c r="P73" s="202"/>
      <c r="Q73" s="202"/>
      <c r="R73" s="202"/>
      <c r="S73" s="202"/>
      <c r="T73" s="202"/>
      <c r="U73" s="202"/>
      <c r="V73" s="202"/>
    </row>
    <row r="74" spans="15:22" ht="18">
      <c r="O74" s="202"/>
      <c r="P74" s="202"/>
      <c r="Q74" s="202"/>
      <c r="R74" s="202"/>
      <c r="S74" s="202"/>
      <c r="T74" s="202"/>
      <c r="U74" s="202"/>
      <c r="V74" s="202"/>
    </row>
    <row r="75" spans="15:22" ht="18">
      <c r="O75" s="202"/>
      <c r="P75" s="202"/>
      <c r="Q75" s="202"/>
      <c r="R75" s="202"/>
      <c r="S75" s="202"/>
      <c r="T75" s="202"/>
      <c r="U75" s="202"/>
      <c r="V75" s="202"/>
    </row>
    <row r="76" spans="15:22" ht="18">
      <c r="O76" s="202"/>
      <c r="P76" s="202"/>
      <c r="Q76" s="202"/>
      <c r="R76" s="202"/>
      <c r="S76" s="202"/>
      <c r="T76" s="202"/>
      <c r="U76" s="202"/>
      <c r="V76" s="202"/>
    </row>
    <row r="77" spans="15:22" ht="18">
      <c r="O77" s="202"/>
      <c r="P77" s="202"/>
      <c r="Q77" s="202"/>
      <c r="R77" s="202"/>
      <c r="S77" s="202"/>
      <c r="T77" s="202"/>
      <c r="U77" s="202"/>
      <c r="V77" s="202"/>
    </row>
    <row r="78" spans="15:22" ht="18">
      <c r="O78" s="202"/>
      <c r="P78" s="202"/>
      <c r="Q78" s="202"/>
      <c r="R78" s="202"/>
      <c r="S78" s="202"/>
      <c r="T78" s="202"/>
      <c r="U78" s="202"/>
      <c r="V78" s="202"/>
    </row>
  </sheetData>
  <sheetProtection/>
  <mergeCells count="18">
    <mergeCell ref="O66:V71"/>
    <mergeCell ref="O72:V78"/>
    <mergeCell ref="R63:V65"/>
    <mergeCell ref="C3:C4"/>
    <mergeCell ref="G3:G4"/>
    <mergeCell ref="D3:D4"/>
    <mergeCell ref="D63:F63"/>
    <mergeCell ref="B61:D61"/>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ignoredErrors>
    <ignoredError sqref="N46:N47 N14:N16 N36:N45 N17:N34 Q14:Q16 R14:S47 P14:P16 O14:O16 Q46:Q47 O46:O47 Q48:S48 Q10:S13 P48 P10:P13 P46:P47 O58:O71 P58:P71 R58:R71 V55:V57 O10:O13 S52:S57 R49:R51 P49:P51 O48:O51 Q49:Q51 Q58:Q71 S49:S51 S58:S71 N52:N57 T58:V71 R52:R57 P52:P57 O52:O57 Q52:Q57 T10:U51 T52:U57" formula="1"/>
    <ignoredError sqref="E17:H23" numberStoredAsText="1"/>
    <ignoredError sqref="N35 Q19:Q35 P19:P35 O19:O35 O17:O18 P17:P18 Q17:Q18 V52:V54 V36:V51 V10:V18 O36:O45 P36:P45 Q36:Q45 V19:V35" formula="1" unlocked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C3" sqref="C3:C4"/>
    </sheetView>
  </sheetViews>
  <sheetFormatPr defaultColWidth="4.421875" defaultRowHeight="12.75"/>
  <cols>
    <col min="1" max="1" width="4.140625" style="90" bestFit="1" customWidth="1"/>
    <col min="2" max="2" width="39.140625" style="15" bestFit="1" customWidth="1"/>
    <col min="3" max="3" width="8.42187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2.14062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2.7109375" style="43" bestFit="1" customWidth="1"/>
    <col min="21" max="21" width="9.5742187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83"/>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222" t="s">
        <v>61</v>
      </c>
      <c r="B2" s="223"/>
      <c r="C2" s="223"/>
      <c r="D2" s="223"/>
      <c r="E2" s="223"/>
      <c r="F2" s="223"/>
      <c r="G2" s="223"/>
      <c r="H2" s="223"/>
      <c r="I2" s="223"/>
      <c r="J2" s="223"/>
      <c r="K2" s="223"/>
      <c r="L2" s="223"/>
      <c r="M2" s="223"/>
      <c r="N2" s="223"/>
      <c r="O2" s="223"/>
      <c r="P2" s="223"/>
      <c r="Q2" s="223"/>
      <c r="R2" s="223"/>
      <c r="S2" s="223"/>
      <c r="T2" s="223"/>
      <c r="U2" s="223"/>
      <c r="V2" s="223"/>
      <c r="W2" s="45"/>
    </row>
    <row r="3" spans="1:23" s="59" customFormat="1" ht="20.25" customHeight="1">
      <c r="A3" s="84"/>
      <c r="B3" s="199" t="s">
        <v>62</v>
      </c>
      <c r="C3" s="213" t="s">
        <v>67</v>
      </c>
      <c r="D3" s="196" t="s">
        <v>36</v>
      </c>
      <c r="E3" s="196" t="s">
        <v>68</v>
      </c>
      <c r="F3" s="196" t="s">
        <v>69</v>
      </c>
      <c r="G3" s="196" t="s">
        <v>70</v>
      </c>
      <c r="H3" s="195" t="s">
        <v>37</v>
      </c>
      <c r="I3" s="195"/>
      <c r="J3" s="195" t="s">
        <v>38</v>
      </c>
      <c r="K3" s="195"/>
      <c r="L3" s="195" t="s">
        <v>39</v>
      </c>
      <c r="M3" s="195"/>
      <c r="N3" s="192" t="s">
        <v>71</v>
      </c>
      <c r="O3" s="192"/>
      <c r="P3" s="192"/>
      <c r="Q3" s="192"/>
      <c r="R3" s="195" t="s">
        <v>35</v>
      </c>
      <c r="S3" s="195"/>
      <c r="T3" s="192" t="s">
        <v>63</v>
      </c>
      <c r="U3" s="192"/>
      <c r="V3" s="198"/>
      <c r="W3" s="58"/>
    </row>
    <row r="4" spans="1:23" s="59" customFormat="1" ht="24.75" thickBot="1">
      <c r="A4" s="85"/>
      <c r="B4" s="200"/>
      <c r="C4" s="214"/>
      <c r="D4" s="215"/>
      <c r="E4" s="197"/>
      <c r="F4" s="197"/>
      <c r="G4" s="197"/>
      <c r="H4" s="61" t="s">
        <v>42</v>
      </c>
      <c r="I4" s="62" t="s">
        <v>41</v>
      </c>
      <c r="J4" s="61" t="s">
        <v>42</v>
      </c>
      <c r="K4" s="62" t="s">
        <v>41</v>
      </c>
      <c r="L4" s="61" t="s">
        <v>42</v>
      </c>
      <c r="M4" s="62" t="s">
        <v>41</v>
      </c>
      <c r="N4" s="61" t="s">
        <v>42</v>
      </c>
      <c r="O4" s="62" t="s">
        <v>41</v>
      </c>
      <c r="P4" s="62" t="s">
        <v>64</v>
      </c>
      <c r="Q4" s="63" t="s">
        <v>65</v>
      </c>
      <c r="R4" s="61" t="s">
        <v>42</v>
      </c>
      <c r="S4" s="64" t="s">
        <v>40</v>
      </c>
      <c r="T4" s="61" t="s">
        <v>42</v>
      </c>
      <c r="U4" s="62" t="s">
        <v>41</v>
      </c>
      <c r="V4" s="65" t="s">
        <v>65</v>
      </c>
      <c r="W4" s="58"/>
    </row>
    <row r="5" spans="1:23" s="4" customFormat="1" ht="15" customHeight="1">
      <c r="A5" s="86">
        <v>1</v>
      </c>
      <c r="B5" s="131" t="s">
        <v>43</v>
      </c>
      <c r="C5" s="132">
        <v>40359</v>
      </c>
      <c r="D5" s="133" t="s">
        <v>7</v>
      </c>
      <c r="E5" s="134">
        <v>221</v>
      </c>
      <c r="F5" s="134">
        <v>437</v>
      </c>
      <c r="G5" s="134">
        <v>1</v>
      </c>
      <c r="H5" s="135">
        <v>588755.5</v>
      </c>
      <c r="I5" s="136">
        <v>64554</v>
      </c>
      <c r="J5" s="135">
        <v>625420</v>
      </c>
      <c r="K5" s="136">
        <v>65288</v>
      </c>
      <c r="L5" s="135">
        <v>613734.5</v>
      </c>
      <c r="M5" s="136">
        <v>64294</v>
      </c>
      <c r="N5" s="137">
        <f>H5+J5+L5</f>
        <v>1827910</v>
      </c>
      <c r="O5" s="138">
        <f>I5+K5+M5</f>
        <v>194136</v>
      </c>
      <c r="P5" s="139">
        <f>O5/F5</f>
        <v>444.2471395881007</v>
      </c>
      <c r="Q5" s="140">
        <f>+N5/O5</f>
        <v>9.415615856925042</v>
      </c>
      <c r="R5" s="135"/>
      <c r="S5" s="141"/>
      <c r="T5" s="142">
        <v>3496774.5</v>
      </c>
      <c r="U5" s="143">
        <v>397884</v>
      </c>
      <c r="V5" s="144">
        <f>T5/U5</f>
        <v>8.788427028983321</v>
      </c>
      <c r="W5" s="130"/>
    </row>
    <row r="6" spans="1:23" s="4" customFormat="1" ht="15" customHeight="1">
      <c r="A6" s="86">
        <v>2</v>
      </c>
      <c r="B6" s="145" t="s">
        <v>44</v>
      </c>
      <c r="C6" s="93">
        <v>40361</v>
      </c>
      <c r="D6" s="92" t="s">
        <v>4</v>
      </c>
      <c r="E6" s="94">
        <v>161</v>
      </c>
      <c r="F6" s="94">
        <v>160</v>
      </c>
      <c r="G6" s="94">
        <v>1</v>
      </c>
      <c r="H6" s="103">
        <v>215660</v>
      </c>
      <c r="I6" s="104">
        <v>17691</v>
      </c>
      <c r="J6" s="103">
        <v>273714</v>
      </c>
      <c r="K6" s="104">
        <v>26403</v>
      </c>
      <c r="L6" s="103">
        <v>269388</v>
      </c>
      <c r="M6" s="104">
        <v>21541</v>
      </c>
      <c r="N6" s="103">
        <f aca="true" t="shared" si="0" ref="N6:O9">+L6+J6+H6</f>
        <v>758762</v>
      </c>
      <c r="O6" s="72">
        <f t="shared" si="0"/>
        <v>65635</v>
      </c>
      <c r="P6" s="72">
        <f>+O6/F6</f>
        <v>410.21875</v>
      </c>
      <c r="Q6" s="105">
        <f>+N6/O6</f>
        <v>11.560326045554962</v>
      </c>
      <c r="R6" s="103"/>
      <c r="S6" s="100"/>
      <c r="T6" s="103">
        <v>758762</v>
      </c>
      <c r="U6" s="104">
        <v>65635</v>
      </c>
      <c r="V6" s="146">
        <f>+T6/U6</f>
        <v>11.560326045554962</v>
      </c>
      <c r="W6" s="130"/>
    </row>
    <row r="7" spans="1:23" s="5" customFormat="1" ht="15" customHeight="1">
      <c r="A7" s="91">
        <v>3</v>
      </c>
      <c r="B7" s="176" t="s">
        <v>3</v>
      </c>
      <c r="C7" s="177">
        <v>40326</v>
      </c>
      <c r="D7" s="178" t="s">
        <v>4</v>
      </c>
      <c r="E7" s="179">
        <v>212</v>
      </c>
      <c r="F7" s="179">
        <v>128</v>
      </c>
      <c r="G7" s="179">
        <v>6</v>
      </c>
      <c r="H7" s="180">
        <v>24034</v>
      </c>
      <c r="I7" s="181">
        <v>2559</v>
      </c>
      <c r="J7" s="180">
        <v>35175</v>
      </c>
      <c r="K7" s="181">
        <v>3464</v>
      </c>
      <c r="L7" s="180">
        <v>39735</v>
      </c>
      <c r="M7" s="181">
        <v>3790</v>
      </c>
      <c r="N7" s="180">
        <f t="shared" si="0"/>
        <v>98944</v>
      </c>
      <c r="O7" s="78">
        <f t="shared" si="0"/>
        <v>9813</v>
      </c>
      <c r="P7" s="78">
        <f>+O7/F7</f>
        <v>76.6640625</v>
      </c>
      <c r="Q7" s="182">
        <f>+N7/O7</f>
        <v>10.082951187200653</v>
      </c>
      <c r="R7" s="180">
        <v>355835</v>
      </c>
      <c r="S7" s="183">
        <f>-(R7-N7)/R7</f>
        <v>-0.7219385389295601</v>
      </c>
      <c r="T7" s="180">
        <v>5538369</v>
      </c>
      <c r="U7" s="181">
        <v>513293</v>
      </c>
      <c r="V7" s="184">
        <f>+T7/U7</f>
        <v>10.789878295632318</v>
      </c>
      <c r="W7" s="130"/>
    </row>
    <row r="8" spans="1:23" s="5" customFormat="1" ht="15" customHeight="1">
      <c r="A8" s="87">
        <v>4</v>
      </c>
      <c r="B8" s="166" t="s">
        <v>27</v>
      </c>
      <c r="C8" s="167">
        <v>40354</v>
      </c>
      <c r="D8" s="168" t="s">
        <v>4</v>
      </c>
      <c r="E8" s="169">
        <v>100</v>
      </c>
      <c r="F8" s="169">
        <v>99</v>
      </c>
      <c r="G8" s="169">
        <v>2</v>
      </c>
      <c r="H8" s="170">
        <v>22837</v>
      </c>
      <c r="I8" s="171">
        <v>2169</v>
      </c>
      <c r="J8" s="170">
        <v>32170</v>
      </c>
      <c r="K8" s="171">
        <v>2982</v>
      </c>
      <c r="L8" s="170">
        <v>41645</v>
      </c>
      <c r="M8" s="171">
        <v>3800</v>
      </c>
      <c r="N8" s="170">
        <f t="shared" si="0"/>
        <v>96652</v>
      </c>
      <c r="O8" s="172">
        <f t="shared" si="0"/>
        <v>8951</v>
      </c>
      <c r="P8" s="172">
        <f>+O8/F8</f>
        <v>90.41414141414141</v>
      </c>
      <c r="Q8" s="173">
        <f>+N8/O8</f>
        <v>10.797899676013854</v>
      </c>
      <c r="R8" s="170">
        <v>210130</v>
      </c>
      <c r="S8" s="174">
        <f>-(R8-N8)/R8</f>
        <v>-0.5400371198781706</v>
      </c>
      <c r="T8" s="170">
        <v>422206</v>
      </c>
      <c r="U8" s="171">
        <v>41679</v>
      </c>
      <c r="V8" s="175">
        <f>+T8/U8</f>
        <v>10.129945536121308</v>
      </c>
      <c r="W8" s="130"/>
    </row>
    <row r="9" spans="1:23" s="5" customFormat="1" ht="15" customHeight="1">
      <c r="A9" s="87">
        <v>5</v>
      </c>
      <c r="B9" s="145" t="s">
        <v>45</v>
      </c>
      <c r="C9" s="93">
        <v>40319</v>
      </c>
      <c r="D9" s="92" t="s">
        <v>4</v>
      </c>
      <c r="E9" s="94">
        <v>178</v>
      </c>
      <c r="F9" s="94">
        <v>116</v>
      </c>
      <c r="G9" s="94">
        <v>7</v>
      </c>
      <c r="H9" s="103">
        <v>18053</v>
      </c>
      <c r="I9" s="104">
        <v>1983</v>
      </c>
      <c r="J9" s="103">
        <v>26810</v>
      </c>
      <c r="K9" s="104">
        <v>2839</v>
      </c>
      <c r="L9" s="103">
        <v>35792</v>
      </c>
      <c r="M9" s="104">
        <v>3844</v>
      </c>
      <c r="N9" s="103">
        <f t="shared" si="0"/>
        <v>80655</v>
      </c>
      <c r="O9" s="72">
        <f t="shared" si="0"/>
        <v>8666</v>
      </c>
      <c r="P9" s="72">
        <f>+O9/F9</f>
        <v>74.70689655172414</v>
      </c>
      <c r="Q9" s="105">
        <f>+N9/O9</f>
        <v>9.307062081698593</v>
      </c>
      <c r="R9" s="103">
        <v>284646</v>
      </c>
      <c r="S9" s="100">
        <f>-(R9-N9)/R9</f>
        <v>-0.7166480470479122</v>
      </c>
      <c r="T9" s="103">
        <v>4751105</v>
      </c>
      <c r="U9" s="104">
        <v>523334</v>
      </c>
      <c r="V9" s="146">
        <f>+T9/U9</f>
        <v>9.078533020977043</v>
      </c>
      <c r="W9" s="130"/>
    </row>
    <row r="10" spans="1:23" s="5" customFormat="1" ht="15" customHeight="1">
      <c r="A10" s="87">
        <v>6</v>
      </c>
      <c r="B10" s="148" t="s">
        <v>28</v>
      </c>
      <c r="C10" s="107">
        <v>40340</v>
      </c>
      <c r="D10" s="106" t="s">
        <v>6</v>
      </c>
      <c r="E10" s="108">
        <v>72</v>
      </c>
      <c r="F10" s="108">
        <v>69</v>
      </c>
      <c r="G10" s="108">
        <v>4</v>
      </c>
      <c r="H10" s="109">
        <v>12885</v>
      </c>
      <c r="I10" s="110">
        <v>1110</v>
      </c>
      <c r="J10" s="109">
        <v>14081</v>
      </c>
      <c r="K10" s="110">
        <v>1159</v>
      </c>
      <c r="L10" s="109">
        <v>13457</v>
      </c>
      <c r="M10" s="110">
        <v>1198</v>
      </c>
      <c r="N10" s="111">
        <f>+H10+J10+L10</f>
        <v>40423</v>
      </c>
      <c r="O10" s="73">
        <f>+I10+K10+M10</f>
        <v>3467</v>
      </c>
      <c r="P10" s="112">
        <f>IF(N10&lt;&gt;0,O10/F10,"")</f>
        <v>50.2463768115942</v>
      </c>
      <c r="Q10" s="113">
        <f>IF(N10&lt;&gt;0,N10/O10,"")</f>
        <v>11.65935967695414</v>
      </c>
      <c r="R10" s="109">
        <v>126739</v>
      </c>
      <c r="S10" s="114">
        <f>IF(R10&lt;&gt;0,-(R10-N10)/R10,"")</f>
        <v>-0.681053188047878</v>
      </c>
      <c r="T10" s="109">
        <v>1060705</v>
      </c>
      <c r="U10" s="110">
        <v>91673</v>
      </c>
      <c r="V10" s="149">
        <f>T10/U10</f>
        <v>11.570527854439147</v>
      </c>
      <c r="W10" s="130"/>
    </row>
    <row r="11" spans="1:23" s="5" customFormat="1" ht="15" customHeight="1">
      <c r="A11" s="87">
        <v>7</v>
      </c>
      <c r="B11" s="150" t="s">
        <v>29</v>
      </c>
      <c r="C11" s="107">
        <v>40354</v>
      </c>
      <c r="D11" s="115" t="s">
        <v>11</v>
      </c>
      <c r="E11" s="116">
        <v>19</v>
      </c>
      <c r="F11" s="116">
        <v>19</v>
      </c>
      <c r="G11" s="116">
        <v>2</v>
      </c>
      <c r="H11" s="109">
        <v>7094</v>
      </c>
      <c r="I11" s="110">
        <v>529</v>
      </c>
      <c r="J11" s="109">
        <v>8160</v>
      </c>
      <c r="K11" s="110">
        <v>592</v>
      </c>
      <c r="L11" s="109">
        <v>12008</v>
      </c>
      <c r="M11" s="110">
        <v>864</v>
      </c>
      <c r="N11" s="111">
        <f>+H11+J11+L11</f>
        <v>27262</v>
      </c>
      <c r="O11" s="73">
        <f>+I11+K11+M11</f>
        <v>1985</v>
      </c>
      <c r="P11" s="72">
        <f>+O11/F11</f>
        <v>104.47368421052632</v>
      </c>
      <c r="Q11" s="105">
        <f>+N11/O11</f>
        <v>13.734005037783374</v>
      </c>
      <c r="R11" s="109">
        <v>59269</v>
      </c>
      <c r="S11" s="117">
        <f>(+R11-N11)/R11</f>
        <v>0.5400293576743322</v>
      </c>
      <c r="T11" s="109">
        <v>119028</v>
      </c>
      <c r="U11" s="110">
        <v>9197</v>
      </c>
      <c r="V11" s="151">
        <f>+T11/U11</f>
        <v>12.942046319451995</v>
      </c>
      <c r="W11" s="130"/>
    </row>
    <row r="12" spans="1:23" s="5" customFormat="1" ht="15" customHeight="1">
      <c r="A12" s="87">
        <v>8</v>
      </c>
      <c r="B12" s="148" t="s">
        <v>46</v>
      </c>
      <c r="C12" s="107">
        <v>40263</v>
      </c>
      <c r="D12" s="106" t="s">
        <v>9</v>
      </c>
      <c r="E12" s="108">
        <v>286</v>
      </c>
      <c r="F12" s="108">
        <v>85</v>
      </c>
      <c r="G12" s="108">
        <v>14</v>
      </c>
      <c r="H12" s="109">
        <v>4834.5</v>
      </c>
      <c r="I12" s="110">
        <v>782</v>
      </c>
      <c r="J12" s="109">
        <v>8418.5</v>
      </c>
      <c r="K12" s="110">
        <v>1308</v>
      </c>
      <c r="L12" s="109">
        <v>10633.5</v>
      </c>
      <c r="M12" s="110">
        <v>1633</v>
      </c>
      <c r="N12" s="111">
        <f>H12+J12+L12</f>
        <v>23886.5</v>
      </c>
      <c r="O12" s="73">
        <f>I12+K12+M12</f>
        <v>3723</v>
      </c>
      <c r="P12" s="112">
        <f>IF(N12&lt;&gt;0,O12/F12,"")</f>
        <v>43.8</v>
      </c>
      <c r="Q12" s="113">
        <f>IF(N12&lt;&gt;0,N12/O12,"")</f>
        <v>6.415928015041633</v>
      </c>
      <c r="R12" s="109"/>
      <c r="S12" s="100"/>
      <c r="T12" s="111">
        <v>9452530.5</v>
      </c>
      <c r="U12" s="118">
        <v>1133714</v>
      </c>
      <c r="V12" s="151">
        <f>IF(T12&lt;&gt;0,T12/U12,"")</f>
        <v>8.337667612819459</v>
      </c>
      <c r="W12" s="130">
        <v>1</v>
      </c>
    </row>
    <row r="13" spans="1:23" s="5" customFormat="1" ht="15" customHeight="1">
      <c r="A13" s="87">
        <v>9</v>
      </c>
      <c r="B13" s="145" t="s">
        <v>22</v>
      </c>
      <c r="C13" s="93">
        <v>40347</v>
      </c>
      <c r="D13" s="119" t="s">
        <v>7</v>
      </c>
      <c r="E13" s="94">
        <v>66</v>
      </c>
      <c r="F13" s="94">
        <v>63</v>
      </c>
      <c r="G13" s="94">
        <v>3</v>
      </c>
      <c r="H13" s="95">
        <v>6566</v>
      </c>
      <c r="I13" s="96">
        <v>804</v>
      </c>
      <c r="J13" s="95">
        <v>7515.5</v>
      </c>
      <c r="K13" s="96">
        <v>769</v>
      </c>
      <c r="L13" s="95">
        <v>7620.5</v>
      </c>
      <c r="M13" s="96">
        <v>807</v>
      </c>
      <c r="N13" s="97">
        <f>H13+J13+L13</f>
        <v>21702</v>
      </c>
      <c r="O13" s="74">
        <f>I13+K13+M13</f>
        <v>2380</v>
      </c>
      <c r="P13" s="98">
        <f>O13/F13</f>
        <v>37.77777777777778</v>
      </c>
      <c r="Q13" s="99">
        <f>+N13/O13</f>
        <v>9.118487394957983</v>
      </c>
      <c r="R13" s="95">
        <v>95767.5</v>
      </c>
      <c r="S13" s="100">
        <f>-(R13-N13)/R13</f>
        <v>-0.7733886756989584</v>
      </c>
      <c r="T13" s="101">
        <v>349793.5</v>
      </c>
      <c r="U13" s="102">
        <v>36334</v>
      </c>
      <c r="V13" s="152">
        <f>T13/U13</f>
        <v>9.627167391424011</v>
      </c>
      <c r="W13" s="130"/>
    </row>
    <row r="14" spans="1:23" s="5" customFormat="1" ht="15" customHeight="1">
      <c r="A14" s="87">
        <v>10</v>
      </c>
      <c r="B14" s="145" t="s">
        <v>23</v>
      </c>
      <c r="C14" s="93">
        <v>40347</v>
      </c>
      <c r="D14" s="92" t="s">
        <v>10</v>
      </c>
      <c r="E14" s="94">
        <v>45</v>
      </c>
      <c r="F14" s="94">
        <v>45</v>
      </c>
      <c r="G14" s="94">
        <v>3</v>
      </c>
      <c r="H14" s="103">
        <v>3603.5</v>
      </c>
      <c r="I14" s="104">
        <v>403</v>
      </c>
      <c r="J14" s="103">
        <v>6367</v>
      </c>
      <c r="K14" s="104">
        <v>691</v>
      </c>
      <c r="L14" s="103">
        <v>8400.5</v>
      </c>
      <c r="M14" s="104">
        <v>921</v>
      </c>
      <c r="N14" s="103">
        <f>SUM(H14+J14+L14)</f>
        <v>18371</v>
      </c>
      <c r="O14" s="72">
        <f>SUM(I14+K14+M14)</f>
        <v>2015</v>
      </c>
      <c r="P14" s="112">
        <f>IF(N14&lt;&gt;0,O14/F14,"")</f>
        <v>44.77777777777778</v>
      </c>
      <c r="Q14" s="113">
        <f>IF(N14&lt;&gt;0,N14/O14,"")</f>
        <v>9.11712158808933</v>
      </c>
      <c r="R14" s="103">
        <v>65082</v>
      </c>
      <c r="S14" s="114">
        <f>IF(R14&lt;&gt;0,-(R14-N14)/R14,"")</f>
        <v>-0.71772533112074</v>
      </c>
      <c r="T14" s="103">
        <v>283047.5</v>
      </c>
      <c r="U14" s="104">
        <v>27688</v>
      </c>
      <c r="V14" s="152">
        <f>T14/U14</f>
        <v>10.222749927766541</v>
      </c>
      <c r="W14" s="130"/>
    </row>
    <row r="15" spans="1:23" s="5" customFormat="1" ht="15" customHeight="1">
      <c r="A15" s="87">
        <v>11</v>
      </c>
      <c r="B15" s="145" t="s">
        <v>13</v>
      </c>
      <c r="C15" s="93">
        <v>40333</v>
      </c>
      <c r="D15" s="119" t="s">
        <v>7</v>
      </c>
      <c r="E15" s="94">
        <v>20</v>
      </c>
      <c r="F15" s="94">
        <v>20</v>
      </c>
      <c r="G15" s="94">
        <v>5</v>
      </c>
      <c r="H15" s="95">
        <v>2554.5</v>
      </c>
      <c r="I15" s="96">
        <v>316</v>
      </c>
      <c r="J15" s="95">
        <v>3991.5</v>
      </c>
      <c r="K15" s="96">
        <v>433</v>
      </c>
      <c r="L15" s="95">
        <v>6226.5</v>
      </c>
      <c r="M15" s="96">
        <v>689</v>
      </c>
      <c r="N15" s="97">
        <f>H15+J15+L15</f>
        <v>12772.5</v>
      </c>
      <c r="O15" s="74">
        <f>I15+K15+M15</f>
        <v>1438</v>
      </c>
      <c r="P15" s="98">
        <f>O15/F15</f>
        <v>71.9</v>
      </c>
      <c r="Q15" s="99">
        <f>+N15/O15</f>
        <v>8.882127955493742</v>
      </c>
      <c r="R15" s="95">
        <v>16918.5</v>
      </c>
      <c r="S15" s="100">
        <f>-(R15-N15)/R15</f>
        <v>-0.24505718592073766</v>
      </c>
      <c r="T15" s="101">
        <v>252032</v>
      </c>
      <c r="U15" s="102">
        <v>26984</v>
      </c>
      <c r="V15" s="152">
        <f>T15/U15</f>
        <v>9.340053364957011</v>
      </c>
      <c r="W15" s="130"/>
    </row>
    <row r="16" spans="1:23" s="5" customFormat="1" ht="15" customHeight="1">
      <c r="A16" s="87">
        <v>12</v>
      </c>
      <c r="B16" s="145" t="s">
        <v>85</v>
      </c>
      <c r="C16" s="93">
        <v>40312</v>
      </c>
      <c r="D16" s="92" t="s">
        <v>4</v>
      </c>
      <c r="E16" s="94">
        <v>168</v>
      </c>
      <c r="F16" s="94">
        <v>38</v>
      </c>
      <c r="G16" s="94">
        <v>8</v>
      </c>
      <c r="H16" s="120">
        <v>2210</v>
      </c>
      <c r="I16" s="121">
        <v>298</v>
      </c>
      <c r="J16" s="103">
        <v>3530</v>
      </c>
      <c r="K16" s="104">
        <v>469</v>
      </c>
      <c r="L16" s="103">
        <v>5087</v>
      </c>
      <c r="M16" s="104">
        <v>653</v>
      </c>
      <c r="N16" s="103">
        <f>+L16+J16+H16</f>
        <v>10827</v>
      </c>
      <c r="O16" s="72">
        <f>+M16+K16+I16</f>
        <v>1420</v>
      </c>
      <c r="P16" s="72">
        <f>+O16/F16</f>
        <v>37.36842105263158</v>
      </c>
      <c r="Q16" s="105">
        <f>+N16/O16</f>
        <v>7.624647887323944</v>
      </c>
      <c r="R16" s="103">
        <v>125556</v>
      </c>
      <c r="S16" s="100">
        <f>-(R16-N16)/R16</f>
        <v>-0.9137675618847367</v>
      </c>
      <c r="T16" s="103">
        <v>4544750</v>
      </c>
      <c r="U16" s="104">
        <v>485414</v>
      </c>
      <c r="V16" s="146">
        <f>+T16/U16</f>
        <v>9.362626541467696</v>
      </c>
      <c r="W16" s="130"/>
    </row>
    <row r="17" spans="1:23" s="5" customFormat="1" ht="15" customHeight="1">
      <c r="A17" s="87">
        <v>13</v>
      </c>
      <c r="B17" s="153" t="s">
        <v>47</v>
      </c>
      <c r="C17" s="107">
        <v>40312</v>
      </c>
      <c r="D17" s="122" t="s">
        <v>48</v>
      </c>
      <c r="E17" s="123" t="s">
        <v>49</v>
      </c>
      <c r="F17" s="123" t="s">
        <v>49</v>
      </c>
      <c r="G17" s="123" t="s">
        <v>50</v>
      </c>
      <c r="H17" s="109">
        <v>2008</v>
      </c>
      <c r="I17" s="110">
        <v>112</v>
      </c>
      <c r="J17" s="111">
        <v>3324</v>
      </c>
      <c r="K17" s="124">
        <v>301</v>
      </c>
      <c r="L17" s="109">
        <v>2987</v>
      </c>
      <c r="M17" s="110">
        <v>255</v>
      </c>
      <c r="N17" s="111">
        <f aca="true" t="shared" si="1" ref="N17:O19">H17+J17+L17</f>
        <v>8319</v>
      </c>
      <c r="O17" s="75">
        <f t="shared" si="1"/>
        <v>668</v>
      </c>
      <c r="P17" s="112">
        <f>IF(N17&lt;&gt;0,O17/F17,"")</f>
        <v>66.8</v>
      </c>
      <c r="Q17" s="125">
        <f>IF(N17&lt;&gt;0,N17/O17,"")</f>
        <v>12.453592814371257</v>
      </c>
      <c r="R17" s="126"/>
      <c r="S17" s="100"/>
      <c r="T17" s="126">
        <v>8319</v>
      </c>
      <c r="U17" s="127">
        <v>668</v>
      </c>
      <c r="V17" s="154">
        <f>IF(T17&lt;&gt;0,T17/U17,"")</f>
        <v>12.453592814371257</v>
      </c>
      <c r="W17" s="130"/>
    </row>
    <row r="18" spans="1:23" s="5" customFormat="1" ht="15" customHeight="1">
      <c r="A18" s="87">
        <v>14</v>
      </c>
      <c r="B18" s="145" t="s">
        <v>30</v>
      </c>
      <c r="C18" s="93">
        <v>40354</v>
      </c>
      <c r="D18" s="119" t="s">
        <v>7</v>
      </c>
      <c r="E18" s="94">
        <v>20</v>
      </c>
      <c r="F18" s="94">
        <v>20</v>
      </c>
      <c r="G18" s="94">
        <v>2</v>
      </c>
      <c r="H18" s="95">
        <v>1355.5</v>
      </c>
      <c r="I18" s="96">
        <v>152</v>
      </c>
      <c r="J18" s="95">
        <v>2552</v>
      </c>
      <c r="K18" s="96">
        <v>258</v>
      </c>
      <c r="L18" s="95">
        <v>3487.5</v>
      </c>
      <c r="M18" s="96">
        <v>368</v>
      </c>
      <c r="N18" s="97">
        <f t="shared" si="1"/>
        <v>7395</v>
      </c>
      <c r="O18" s="74">
        <f t="shared" si="1"/>
        <v>778</v>
      </c>
      <c r="P18" s="98">
        <f>O18/F18</f>
        <v>38.9</v>
      </c>
      <c r="Q18" s="99">
        <f>+N18/O18</f>
        <v>9.505141388174808</v>
      </c>
      <c r="R18" s="95">
        <v>24659</v>
      </c>
      <c r="S18" s="100">
        <f>-(R18-N18)/R18</f>
        <v>-0.7001094934912202</v>
      </c>
      <c r="T18" s="128">
        <v>48298</v>
      </c>
      <c r="U18" s="129">
        <v>4884</v>
      </c>
      <c r="V18" s="152">
        <f>T18/U18</f>
        <v>9.88902538902539</v>
      </c>
      <c r="W18" s="130"/>
    </row>
    <row r="19" spans="1:23" s="5" customFormat="1" ht="15" customHeight="1">
      <c r="A19" s="87">
        <v>15</v>
      </c>
      <c r="B19" s="145" t="s">
        <v>0</v>
      </c>
      <c r="C19" s="93">
        <v>40319</v>
      </c>
      <c r="D19" s="119" t="s">
        <v>7</v>
      </c>
      <c r="E19" s="94">
        <v>40</v>
      </c>
      <c r="F19" s="94">
        <v>21</v>
      </c>
      <c r="G19" s="94">
        <v>7</v>
      </c>
      <c r="H19" s="95">
        <v>1860</v>
      </c>
      <c r="I19" s="96">
        <v>243</v>
      </c>
      <c r="J19" s="95">
        <v>2183</v>
      </c>
      <c r="K19" s="96">
        <v>263</v>
      </c>
      <c r="L19" s="95">
        <v>3035.5</v>
      </c>
      <c r="M19" s="96">
        <v>347</v>
      </c>
      <c r="N19" s="97">
        <f t="shared" si="1"/>
        <v>7078.5</v>
      </c>
      <c r="O19" s="74">
        <f t="shared" si="1"/>
        <v>853</v>
      </c>
      <c r="P19" s="98">
        <f>O19/F19</f>
        <v>40.61904761904762</v>
      </c>
      <c r="Q19" s="99">
        <f>+N19/O19</f>
        <v>8.298358733880422</v>
      </c>
      <c r="R19" s="95">
        <v>24541</v>
      </c>
      <c r="S19" s="100">
        <f>-(R19-N19)/R19</f>
        <v>-0.7115643209323174</v>
      </c>
      <c r="T19" s="101">
        <v>672780.5</v>
      </c>
      <c r="U19" s="102">
        <v>69060</v>
      </c>
      <c r="V19" s="152">
        <f>T19/U19</f>
        <v>9.7419707500724</v>
      </c>
      <c r="W19" s="130"/>
    </row>
    <row r="20" spans="1:23" s="5" customFormat="1" ht="15" customHeight="1">
      <c r="A20" s="87">
        <v>16</v>
      </c>
      <c r="B20" s="148" t="s">
        <v>5</v>
      </c>
      <c r="C20" s="107">
        <v>40319</v>
      </c>
      <c r="D20" s="106" t="s">
        <v>6</v>
      </c>
      <c r="E20" s="108">
        <v>83</v>
      </c>
      <c r="F20" s="108">
        <v>22</v>
      </c>
      <c r="G20" s="108">
        <v>7</v>
      </c>
      <c r="H20" s="109">
        <v>1643</v>
      </c>
      <c r="I20" s="110">
        <v>234</v>
      </c>
      <c r="J20" s="109">
        <v>1910</v>
      </c>
      <c r="K20" s="110">
        <v>261</v>
      </c>
      <c r="L20" s="109">
        <v>2780</v>
      </c>
      <c r="M20" s="110">
        <v>386</v>
      </c>
      <c r="N20" s="111">
        <f>+H20+J20+L20</f>
        <v>6333</v>
      </c>
      <c r="O20" s="73">
        <f>+I20+K20+M20</f>
        <v>881</v>
      </c>
      <c r="P20" s="112">
        <f>IF(N20&lt;&gt;0,O20/F20,"")</f>
        <v>40.04545454545455</v>
      </c>
      <c r="Q20" s="113">
        <f>IF(N20&lt;&gt;0,N20/O20,"")</f>
        <v>7.188422247446084</v>
      </c>
      <c r="R20" s="109">
        <v>23448</v>
      </c>
      <c r="S20" s="114">
        <f>IF(R20&lt;&gt;0,-(R20-N20)/R20,"")</f>
        <v>-0.7299129989764586</v>
      </c>
      <c r="T20" s="109">
        <v>1123663</v>
      </c>
      <c r="U20" s="110">
        <v>129160</v>
      </c>
      <c r="V20" s="149">
        <f>T20/U20</f>
        <v>8.69977547228244</v>
      </c>
      <c r="W20" s="130"/>
    </row>
    <row r="21" spans="1:23" s="5" customFormat="1" ht="15" customHeight="1">
      <c r="A21" s="87">
        <v>17</v>
      </c>
      <c r="B21" s="145" t="s">
        <v>19</v>
      </c>
      <c r="C21" s="93">
        <v>40340</v>
      </c>
      <c r="D21" s="92" t="s">
        <v>4</v>
      </c>
      <c r="E21" s="94">
        <v>13</v>
      </c>
      <c r="F21" s="94">
        <v>13</v>
      </c>
      <c r="G21" s="94">
        <v>4</v>
      </c>
      <c r="H21" s="103">
        <v>1349</v>
      </c>
      <c r="I21" s="104">
        <v>171</v>
      </c>
      <c r="J21" s="103">
        <v>1994</v>
      </c>
      <c r="K21" s="104">
        <v>232</v>
      </c>
      <c r="L21" s="103">
        <v>2432</v>
      </c>
      <c r="M21" s="104">
        <v>280</v>
      </c>
      <c r="N21" s="103">
        <f>+L21+J21+H21</f>
        <v>5775</v>
      </c>
      <c r="O21" s="72">
        <f>+M21+K21+I21</f>
        <v>683</v>
      </c>
      <c r="P21" s="72">
        <f>+O21/F21</f>
        <v>52.53846153846154</v>
      </c>
      <c r="Q21" s="105">
        <f>+N21/O21</f>
        <v>8.455344070278185</v>
      </c>
      <c r="R21" s="103">
        <v>15497</v>
      </c>
      <c r="S21" s="100">
        <f>-(R21-N21)/R21</f>
        <v>-0.6273472284958379</v>
      </c>
      <c r="T21" s="103">
        <v>165712</v>
      </c>
      <c r="U21" s="104">
        <v>14421</v>
      </c>
      <c r="V21" s="146">
        <f>+T21/U21</f>
        <v>11.491020040219125</v>
      </c>
      <c r="W21" s="130"/>
    </row>
    <row r="22" spans="1:23" s="5" customFormat="1" ht="15" customHeight="1">
      <c r="A22" s="87">
        <v>18</v>
      </c>
      <c r="B22" s="145" t="s">
        <v>17</v>
      </c>
      <c r="C22" s="93">
        <v>40340</v>
      </c>
      <c r="D22" s="92" t="s">
        <v>10</v>
      </c>
      <c r="E22" s="94">
        <v>52</v>
      </c>
      <c r="F22" s="94">
        <v>27</v>
      </c>
      <c r="G22" s="94">
        <v>4</v>
      </c>
      <c r="H22" s="103">
        <v>1009.5</v>
      </c>
      <c r="I22" s="104">
        <v>146</v>
      </c>
      <c r="J22" s="103">
        <v>1994.5</v>
      </c>
      <c r="K22" s="104">
        <v>273</v>
      </c>
      <c r="L22" s="103">
        <v>2445</v>
      </c>
      <c r="M22" s="104">
        <v>320</v>
      </c>
      <c r="N22" s="103">
        <f aca="true" t="shared" si="2" ref="N22:O24">H22+J22+L22</f>
        <v>5449</v>
      </c>
      <c r="O22" s="72">
        <f t="shared" si="2"/>
        <v>739</v>
      </c>
      <c r="P22" s="112">
        <f>IF(N22&lt;&gt;0,O22/F22,"")</f>
        <v>27.37037037037037</v>
      </c>
      <c r="Q22" s="113">
        <f>IF(N22&lt;&gt;0,N22/O22,"")</f>
        <v>7.373477672530447</v>
      </c>
      <c r="R22" s="103">
        <v>25675</v>
      </c>
      <c r="S22" s="114">
        <f>IF(R22&lt;&gt;0,-(R22-N22)/R22,"")</f>
        <v>-0.7877702044790652</v>
      </c>
      <c r="T22" s="101">
        <v>299721</v>
      </c>
      <c r="U22" s="118">
        <v>31839</v>
      </c>
      <c r="V22" s="152">
        <f>T22/U22</f>
        <v>9.413643644586827</v>
      </c>
      <c r="W22" s="130"/>
    </row>
    <row r="23" spans="1:23" s="5" customFormat="1" ht="15" customHeight="1">
      <c r="A23" s="87">
        <v>19</v>
      </c>
      <c r="B23" s="145" t="s">
        <v>80</v>
      </c>
      <c r="C23" s="93">
        <v>40298</v>
      </c>
      <c r="D23" s="119" t="s">
        <v>7</v>
      </c>
      <c r="E23" s="94">
        <v>50</v>
      </c>
      <c r="F23" s="94">
        <v>28</v>
      </c>
      <c r="G23" s="94">
        <v>10</v>
      </c>
      <c r="H23" s="95">
        <v>1667</v>
      </c>
      <c r="I23" s="96">
        <v>235</v>
      </c>
      <c r="J23" s="95">
        <v>1581.5</v>
      </c>
      <c r="K23" s="96">
        <v>245</v>
      </c>
      <c r="L23" s="95">
        <v>1969</v>
      </c>
      <c r="M23" s="96">
        <v>286</v>
      </c>
      <c r="N23" s="97">
        <f t="shared" si="2"/>
        <v>5217.5</v>
      </c>
      <c r="O23" s="74">
        <f t="shared" si="2"/>
        <v>766</v>
      </c>
      <c r="P23" s="98">
        <f>O23/F23</f>
        <v>27.357142857142858</v>
      </c>
      <c r="Q23" s="99">
        <f>+N23/O23</f>
        <v>6.811357702349869</v>
      </c>
      <c r="R23" s="95">
        <v>21653</v>
      </c>
      <c r="S23" s="100">
        <f>-(R23-N23)/R23</f>
        <v>-0.7590403177388815</v>
      </c>
      <c r="T23" s="101">
        <v>1076449.5</v>
      </c>
      <c r="U23" s="102">
        <v>128454</v>
      </c>
      <c r="V23" s="152">
        <f>T23/U23</f>
        <v>8.380038768742118</v>
      </c>
      <c r="W23" s="130"/>
    </row>
    <row r="24" spans="1:23" s="5" customFormat="1" ht="15" customHeight="1" thickBot="1">
      <c r="A24" s="87">
        <v>20</v>
      </c>
      <c r="B24" s="185" t="s">
        <v>86</v>
      </c>
      <c r="C24" s="156">
        <v>40312</v>
      </c>
      <c r="D24" s="186" t="s">
        <v>9</v>
      </c>
      <c r="E24" s="187">
        <v>64</v>
      </c>
      <c r="F24" s="187">
        <v>11</v>
      </c>
      <c r="G24" s="187">
        <v>8</v>
      </c>
      <c r="H24" s="159">
        <v>906.5</v>
      </c>
      <c r="I24" s="160">
        <v>180</v>
      </c>
      <c r="J24" s="159">
        <v>1779</v>
      </c>
      <c r="K24" s="160">
        <v>358</v>
      </c>
      <c r="L24" s="159">
        <v>1973.5</v>
      </c>
      <c r="M24" s="160">
        <v>393</v>
      </c>
      <c r="N24" s="161">
        <f t="shared" si="2"/>
        <v>4659</v>
      </c>
      <c r="O24" s="76">
        <f t="shared" si="2"/>
        <v>931</v>
      </c>
      <c r="P24" s="188">
        <f>IF(N24&lt;&gt;0,O24/F24,"")</f>
        <v>84.63636363636364</v>
      </c>
      <c r="Q24" s="189">
        <f>IF(N24&lt;&gt;0,N24/O24,"")</f>
        <v>5.004296455424275</v>
      </c>
      <c r="R24" s="159">
        <v>4615</v>
      </c>
      <c r="S24" s="190">
        <f>-(R24-N24)/R24</f>
        <v>0.009534127843986998</v>
      </c>
      <c r="T24" s="161">
        <v>372820</v>
      </c>
      <c r="U24" s="191">
        <v>41797</v>
      </c>
      <c r="V24" s="165">
        <f>IF(T24&lt;&gt;0,T24/U24,"")</f>
        <v>8.919778931502261</v>
      </c>
      <c r="W24" s="130"/>
    </row>
    <row r="25" spans="1:27" s="7" customFormat="1" ht="15">
      <c r="A25" s="88"/>
      <c r="B25" s="219"/>
      <c r="C25" s="220"/>
      <c r="D25" s="221"/>
      <c r="E25" s="1"/>
      <c r="F25" s="1"/>
      <c r="G25" s="2"/>
      <c r="H25" s="21"/>
      <c r="I25" s="24"/>
      <c r="J25" s="21"/>
      <c r="K25" s="24"/>
      <c r="L25" s="21"/>
      <c r="M25" s="24"/>
      <c r="N25" s="22"/>
      <c r="O25" s="56"/>
      <c r="P25" s="46"/>
      <c r="Q25" s="47"/>
      <c r="R25" s="48"/>
      <c r="S25" s="49"/>
      <c r="T25" s="48"/>
      <c r="U25" s="46"/>
      <c r="V25" s="47"/>
      <c r="W25" s="50"/>
      <c r="AA25" s="7" t="s">
        <v>66</v>
      </c>
    </row>
    <row r="26" spans="1:23" s="10" customFormat="1" ht="18">
      <c r="A26" s="89"/>
      <c r="B26" s="8"/>
      <c r="C26" s="9"/>
      <c r="E26" s="11"/>
      <c r="F26" s="12"/>
      <c r="G26" s="13"/>
      <c r="H26" s="14"/>
      <c r="I26" s="25"/>
      <c r="J26" s="14"/>
      <c r="K26" s="25"/>
      <c r="L26" s="14"/>
      <c r="M26" s="25"/>
      <c r="N26" s="14"/>
      <c r="O26" s="25"/>
      <c r="P26" s="51"/>
      <c r="Q26" s="52"/>
      <c r="R26" s="53"/>
      <c r="S26" s="54"/>
      <c r="T26" s="53"/>
      <c r="U26" s="51"/>
      <c r="V26" s="52"/>
      <c r="W26" s="55"/>
    </row>
    <row r="27" spans="4:22" ht="18" customHeight="1">
      <c r="D27" s="216"/>
      <c r="E27" s="217"/>
      <c r="F27" s="218"/>
      <c r="R27" s="204" t="s">
        <v>34</v>
      </c>
      <c r="S27" s="205"/>
      <c r="T27" s="205"/>
      <c r="U27" s="205"/>
      <c r="V27" s="206"/>
    </row>
    <row r="28" spans="4:22" ht="18">
      <c r="D28" s="18"/>
      <c r="E28" s="19"/>
      <c r="F28" s="19"/>
      <c r="R28" s="207"/>
      <c r="S28" s="208"/>
      <c r="T28" s="208"/>
      <c r="U28" s="208"/>
      <c r="V28" s="209"/>
    </row>
    <row r="29" spans="18:22" ht="18">
      <c r="R29" s="210"/>
      <c r="S29" s="211"/>
      <c r="T29" s="211"/>
      <c r="U29" s="211"/>
      <c r="V29" s="212"/>
    </row>
    <row r="30" spans="15:22" ht="18">
      <c r="O30" s="201" t="s">
        <v>72</v>
      </c>
      <c r="P30" s="202"/>
      <c r="Q30" s="202"/>
      <c r="R30" s="202"/>
      <c r="S30" s="202"/>
      <c r="T30" s="202"/>
      <c r="U30" s="202"/>
      <c r="V30" s="202"/>
    </row>
    <row r="31" spans="15:22" ht="18">
      <c r="O31" s="202"/>
      <c r="P31" s="202"/>
      <c r="Q31" s="202"/>
      <c r="R31" s="202"/>
      <c r="S31" s="202"/>
      <c r="T31" s="202"/>
      <c r="U31" s="202"/>
      <c r="V31" s="202"/>
    </row>
    <row r="32" spans="15:22" ht="18">
      <c r="O32" s="202"/>
      <c r="P32" s="202"/>
      <c r="Q32" s="202"/>
      <c r="R32" s="202"/>
      <c r="S32" s="202"/>
      <c r="T32" s="202"/>
      <c r="U32" s="202"/>
      <c r="V32" s="202"/>
    </row>
    <row r="33" spans="15:22" ht="18">
      <c r="O33" s="202"/>
      <c r="P33" s="202"/>
      <c r="Q33" s="202"/>
      <c r="R33" s="202"/>
      <c r="S33" s="202"/>
      <c r="T33" s="202"/>
      <c r="U33" s="202"/>
      <c r="V33" s="202"/>
    </row>
    <row r="34" spans="15:22" ht="18">
      <c r="O34" s="202"/>
      <c r="P34" s="202"/>
      <c r="Q34" s="202"/>
      <c r="R34" s="202"/>
      <c r="S34" s="202"/>
      <c r="T34" s="202"/>
      <c r="U34" s="202"/>
      <c r="V34" s="202"/>
    </row>
    <row r="35" spans="15:22" ht="18">
      <c r="O35" s="202"/>
      <c r="P35" s="202"/>
      <c r="Q35" s="202"/>
      <c r="R35" s="202"/>
      <c r="S35" s="202"/>
      <c r="T35" s="202"/>
      <c r="U35" s="202"/>
      <c r="V35" s="202"/>
    </row>
    <row r="36" spans="15:22" ht="18">
      <c r="O36" s="203" t="s">
        <v>60</v>
      </c>
      <c r="P36" s="202"/>
      <c r="Q36" s="202"/>
      <c r="R36" s="202"/>
      <c r="S36" s="202"/>
      <c r="T36" s="202"/>
      <c r="U36" s="202"/>
      <c r="V36" s="202"/>
    </row>
    <row r="37" spans="15:22" ht="18">
      <c r="O37" s="202"/>
      <c r="P37" s="202"/>
      <c r="Q37" s="202"/>
      <c r="R37" s="202"/>
      <c r="S37" s="202"/>
      <c r="T37" s="202"/>
      <c r="U37" s="202"/>
      <c r="V37" s="202"/>
    </row>
    <row r="38" spans="15:22" ht="18">
      <c r="O38" s="202"/>
      <c r="P38" s="202"/>
      <c r="Q38" s="202"/>
      <c r="R38" s="202"/>
      <c r="S38" s="202"/>
      <c r="T38" s="202"/>
      <c r="U38" s="202"/>
      <c r="V38" s="202"/>
    </row>
    <row r="39" spans="15:22" ht="18">
      <c r="O39" s="202"/>
      <c r="P39" s="202"/>
      <c r="Q39" s="202"/>
      <c r="R39" s="202"/>
      <c r="S39" s="202"/>
      <c r="T39" s="202"/>
      <c r="U39" s="202"/>
      <c r="V39" s="202"/>
    </row>
    <row r="40" spans="15:22" ht="18">
      <c r="O40" s="202"/>
      <c r="P40" s="202"/>
      <c r="Q40" s="202"/>
      <c r="R40" s="202"/>
      <c r="S40" s="202"/>
      <c r="T40" s="202"/>
      <c r="U40" s="202"/>
      <c r="V40" s="202"/>
    </row>
    <row r="41" spans="15:22" ht="18">
      <c r="O41" s="202"/>
      <c r="P41" s="202"/>
      <c r="Q41" s="202"/>
      <c r="R41" s="202"/>
      <c r="S41" s="202"/>
      <c r="T41" s="202"/>
      <c r="U41" s="202"/>
      <c r="V41" s="202"/>
    </row>
    <row r="42" spans="15:22" ht="18">
      <c r="O42" s="202"/>
      <c r="P42" s="202"/>
      <c r="Q42" s="202"/>
      <c r="R42" s="202"/>
      <c r="S42" s="202"/>
      <c r="T42" s="202"/>
      <c r="U42" s="202"/>
      <c r="V42" s="202"/>
    </row>
  </sheetData>
  <sheetProtection/>
  <mergeCells count="18">
    <mergeCell ref="A2:V2"/>
    <mergeCell ref="B3:B4"/>
    <mergeCell ref="C3:C4"/>
    <mergeCell ref="D3:D4"/>
    <mergeCell ref="E3:E4"/>
    <mergeCell ref="F3:F4"/>
    <mergeCell ref="G3:G4"/>
    <mergeCell ref="H3:I3"/>
    <mergeCell ref="J3:K3"/>
    <mergeCell ref="L3:M3"/>
    <mergeCell ref="O36:V42"/>
    <mergeCell ref="B25:D25"/>
    <mergeCell ref="D27:F27"/>
    <mergeCell ref="R27:V29"/>
    <mergeCell ref="O30:V35"/>
    <mergeCell ref="T3:V3"/>
    <mergeCell ref="N3:Q3"/>
    <mergeCell ref="R3:S3"/>
  </mergeCells>
  <printOptions/>
  <pageMargins left="0.75" right="0.75" top="1" bottom="1" header="0.5" footer="0.5"/>
  <pageSetup horizontalDpi="600" verticalDpi="600" orientation="portrait" paperSize="9"/>
  <ignoredErrors>
    <ignoredError sqref="Q14:T19 P10:P13 P20:P21 Q10:T13 Q20:T21 P14:P19 N14:O16 Q22:T23 P22:P23 V21" formula="1"/>
    <ignoredError sqref="V10:V20 N17:N19 O18:O19 O17" formula="1" unlockedFormula="1"/>
    <ignoredError sqref="N17:N19 O18:O19" numberStoredAsText="1" formula="1"/>
    <ignoredError sqref="F17:M20 N20:O20" numberStoredAsText="1"/>
    <ignoredError sqref="O17" numberStoredAsText="1"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2010-07-06T03:26:33Z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