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135" windowWidth="25080" windowHeight="11925" tabRatio="804" activeTab="0"/>
  </bookViews>
  <sheets>
    <sheet name="30.11.2011-01.01.2012 (wend 01)" sheetId="1" r:id="rId1"/>
    <sheet name="(TOP 20)" sheetId="2" r:id="rId2"/>
  </sheets>
  <definedNames>
    <definedName name="_xlnm.Print_Area" localSheetId="0">'30.11.2011-01.01.2012 (wend 01)'!$A$1:$AM$75</definedName>
  </definedNames>
  <calcPr fullCalcOnLoad="1"/>
</workbook>
</file>

<file path=xl/sharedStrings.xml><?xml version="1.0" encoding="utf-8"?>
<sst xmlns="http://schemas.openxmlformats.org/spreadsheetml/2006/main" count="619" uniqueCount="247">
  <si>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</si>
  <si>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</si>
  <si>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</si>
  <si>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</si>
  <si>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</si>
  <si>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</si>
  <si>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</si>
  <si>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</si>
  <si>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</si>
  <si>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</si>
  <si>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</si>
  <si>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</si>
  <si>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</si>
  <si>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</si>
  <si>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</si>
  <si>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</si>
  <si>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</si>
  <si>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</si>
  <si>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</si>
  <si>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</si>
  <si>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</si>
  <si>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</si>
  <si>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</si>
  <si>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</si>
  <si>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</si>
  <si>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</si>
  <si>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</si>
  <si>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</si>
  <si>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</si>
  <si>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</si>
  <si>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</si>
  <si>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</si>
  <si>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</si>
  <si>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</si>
  <si>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</si>
  <si>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</si>
  <si>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</si>
  <si>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</si>
  <si>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</si>
  <si>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</si>
  <si>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</si>
  <si>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</si>
  <si>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</si>
  <si>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</si>
  <si>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Geçen haftasonu</t>
  </si>
  <si>
    <t>On 1 screen</t>
  </si>
  <si>
    <t>Bir salonda</t>
  </si>
  <si>
    <t>http://www.antraktsinema.com</t>
  </si>
  <si>
    <t>Local films box office &amp; admissions</t>
  </si>
  <si>
    <t>Foreign films box office &amp; admissions</t>
  </si>
  <si>
    <t>%</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</si>
  <si>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</si>
  <si>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</si>
  <si>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</si>
  <si>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</si>
  <si>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</si>
  <si>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</si>
  <si>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</si>
  <si>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</si>
  <si>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</si>
  <si>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</si>
  <si>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</si>
  <si>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</si>
  <si>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</si>
  <si>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</si>
  <si>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</si>
  <si>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</si>
  <si>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</si>
  <si>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</si>
  <si>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</si>
  <si>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</si>
  <si>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</si>
  <si>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</si>
  <si>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</si>
  <si>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</si>
  <si>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</si>
  <si>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</si>
  <si>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</si>
  <si>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</si>
  <si>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</si>
  <si>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</si>
  <si>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</si>
  <si>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</si>
  <si>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</si>
  <si>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</si>
  <si>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</si>
  <si>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</si>
  <si>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</si>
  <si>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</si>
  <si>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</si>
  <si>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</si>
  <si>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</si>
  <si>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</si>
  <si>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</si>
  <si>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</si>
  <si>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</si>
  <si>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</si>
  <si>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</si>
  <si>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</si>
  <si>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</si>
  <si>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</si>
  <si>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</si>
  <si>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</si>
  <si>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</si>
  <si>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</si>
  <si>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</si>
  <si>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</si>
  <si>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</si>
  <si>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</si>
  <si>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</si>
  <si>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</si>
  <si>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</si>
  <si>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</si>
  <si>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</si>
  <si>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</si>
  <si>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</si>
  <si>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</si>
  <si>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</si>
  <si>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</si>
  <si>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</si>
  <si>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</si>
  <si>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</si>
  <si>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</si>
  <si>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</si>
  <si>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</si>
  <si>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</si>
  <si>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</si>
  <si>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</si>
  <si>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</si>
  <si>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</si>
  <si>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</si>
  <si>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</si>
  <si>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</si>
  <si>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</si>
  <si>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</si>
  <si>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</si>
  <si>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</si>
  <si>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</si>
  <si>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</si>
  <si>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</si>
  <si>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</si>
  <si>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</si>
  <si>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</si>
  <si>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</si>
  <si>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</si>
  <si>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</si>
  <si>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</si>
  <si>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</si>
  <si>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</si>
  <si>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</si>
  <si>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</si>
  <si>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Türkiye yapımı filmlerin toplam hasılat &amp; seyircisi</t>
  </si>
  <si>
    <t>Yabancı filmlerin toplam hasılat &amp; seyircisi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</si>
  <si>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</si>
  <si>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</si>
  <si>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</si>
  <si>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</si>
  <si>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</si>
  <si>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</si>
  <si>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</si>
  <si>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</si>
  <si>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</si>
  <si>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</si>
  <si>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</si>
  <si>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</si>
  <si>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</si>
  <si>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</si>
  <si>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</si>
  <si>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</si>
  <si>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</si>
  <si>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</si>
  <si>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</si>
  <si>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</si>
  <si>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</si>
  <si>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</si>
  <si>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</si>
  <si>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</si>
  <si>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</si>
  <si>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</si>
  <si>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</si>
  <si>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</si>
  <si>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</si>
  <si>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</si>
  <si>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</si>
  <si>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</si>
  <si>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</si>
  <si>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</si>
  <si>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</si>
  <si>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</si>
  <si>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</si>
  <si>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</si>
  <si>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</si>
  <si>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</si>
  <si>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</si>
  <si>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</si>
  <si>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</si>
  <si>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</si>
  <si>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</si>
  <si>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</si>
  <si>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</si>
  <si>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</si>
  <si>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</si>
  <si>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</si>
  <si>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</si>
  <si>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</si>
  <si>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</si>
  <si>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</si>
  <si>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</si>
  <si>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</si>
  <si>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</si>
  <si>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</si>
  <si>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</si>
  <si>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</si>
  <si>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</si>
  <si>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</si>
  <si>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</si>
  <si>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</si>
  <si>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</si>
  <si>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</si>
  <si>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</si>
  <si>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</si>
  <si>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</si>
  <si>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</si>
  <si>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</si>
  <si>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</si>
  <si>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</si>
  <si>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</si>
  <si>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</si>
  <si>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</si>
  <si>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</si>
  <si>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</si>
  <si>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r>
      <t xml:space="preserve">TÜRKİYE'S </t>
    </r>
    <r>
      <rPr>
        <b/>
        <u val="single"/>
        <sz val="40"/>
        <rFont val="Calibri"/>
        <family val="2"/>
      </rPr>
      <t>WEEKEND</t>
    </r>
    <r>
      <rPr>
        <b/>
        <sz val="40"/>
        <rFont val="Calibri"/>
        <family val="2"/>
      </rPr>
      <t xml:space="preserve"> MARKET DATA</t>
    </r>
  </si>
  <si>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</si>
  <si>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</si>
  <si>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</si>
  <si>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</si>
  <si>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</si>
  <si>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</si>
  <si>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</si>
  <si>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</si>
  <si>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</si>
  <si>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</si>
  <si>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</si>
  <si>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r>
      <t xml:space="preserve">Weekend / </t>
    </r>
    <r>
      <rPr>
        <b/>
        <sz val="30"/>
        <color indexed="9"/>
        <rFont val="Candara"/>
        <family val="2"/>
      </rPr>
      <t>01</t>
    </r>
    <r>
      <rPr>
        <b/>
        <sz val="30"/>
        <rFont val="Candara"/>
        <family val="2"/>
      </rPr>
      <t xml:space="preserve"> / Haftasonu: </t>
    </r>
    <r>
      <rPr>
        <b/>
        <u val="single"/>
        <sz val="30"/>
        <rFont val="Candara"/>
        <family val="2"/>
      </rPr>
      <t>30.11.2011 - 01.01.2012</t>
    </r>
  </si>
  <si>
    <r>
      <t xml:space="preserve">Weekend / </t>
    </r>
    <r>
      <rPr>
        <b/>
        <sz val="20"/>
        <color indexed="9"/>
        <rFont val="Candara"/>
        <family val="2"/>
      </rPr>
      <t>01</t>
    </r>
    <r>
      <rPr>
        <b/>
        <sz val="20"/>
        <rFont val="Candara"/>
        <family val="2"/>
      </rPr>
      <t xml:space="preserve"> / Haftasonu: </t>
    </r>
    <r>
      <rPr>
        <b/>
        <u val="single"/>
        <sz val="20"/>
        <rFont val="Candara"/>
        <family val="2"/>
      </rPr>
      <t>30.11.2011 - 01.01.2012</t>
    </r>
  </si>
  <si>
    <t>Basic datas of movies - Filmin genel bilgileri</t>
  </si>
  <si>
    <t>TOP 20 - İLK 20</t>
  </si>
</sst>
</file>

<file path=xl/styles.xml><?xml version="1.0" encoding="utf-8"?>
<styleSheet xmlns="http://schemas.openxmlformats.org/spreadsheetml/2006/main">
  <numFmts count="5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s>
  <fonts count="135">
    <font>
      <sz val="10"/>
      <name val="Arial"/>
      <family val="0"/>
    </font>
    <font>
      <sz val="8"/>
      <name val="Arial"/>
      <family val="2"/>
    </font>
    <font>
      <u val="single"/>
      <sz val="10"/>
      <color indexed="12"/>
      <name val="Arial"/>
      <family val="0"/>
    </font>
    <font>
      <u val="single"/>
      <sz val="10"/>
      <color indexed="36"/>
      <name val="Arial"/>
      <family val="0"/>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sz val="18"/>
      <name val="Arial Black"/>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b/>
      <sz val="10"/>
      <name val="Calibri"/>
      <family val="2"/>
    </font>
    <font>
      <sz val="40"/>
      <name val="Arial"/>
      <family val="2"/>
    </font>
    <font>
      <sz val="7"/>
      <name val="Arial"/>
      <family val="2"/>
    </font>
    <font>
      <sz val="16"/>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8"/>
      <color indexed="9"/>
      <name val="Calibri"/>
      <family val="2"/>
    </font>
    <font>
      <b/>
      <sz val="10"/>
      <color indexed="9"/>
      <name val="Trebuchet MS"/>
      <family val="2"/>
    </font>
    <font>
      <b/>
      <sz val="10"/>
      <color indexed="9"/>
      <name val="Calibri"/>
      <family val="2"/>
    </font>
    <font>
      <b/>
      <sz val="20"/>
      <color indexed="9"/>
      <name val="Candara"/>
      <family val="2"/>
    </font>
    <font>
      <sz val="20"/>
      <name val="Candara"/>
      <family val="2"/>
    </font>
    <font>
      <sz val="2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theme="0"/>
      <name val="Calibri"/>
      <family val="2"/>
    </font>
    <font>
      <b/>
      <sz val="10"/>
      <color theme="0"/>
      <name val="Trebuchet MS"/>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indexed="10"/>
        <bgColor indexed="64"/>
      </patternFill>
    </fill>
    <fill>
      <patternFill patternType="solid">
        <fgColor indexed="17"/>
        <bgColor indexed="64"/>
      </patternFill>
    </fill>
    <fill>
      <patternFill patternType="solid">
        <fgColor rgb="FFFFC000"/>
        <bgColor indexed="64"/>
      </patternFill>
    </fill>
    <fill>
      <patternFill patternType="solid">
        <fgColor indexed="12"/>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medium"/>
      <right style="medium"/>
      <top style="medium"/>
      <bottom style="hair"/>
    </border>
    <border>
      <left style="hair"/>
      <right style="hair"/>
      <top style="hair"/>
      <bottom style="hair"/>
    </border>
    <border>
      <left style="hair"/>
      <right style="hair"/>
      <top style="hair"/>
      <bottom style="medium"/>
    </border>
    <border>
      <left style="medium"/>
      <right style="medium"/>
      <top>
        <color indexed="63"/>
      </top>
      <bottom style="hair"/>
    </border>
    <border>
      <left style="hair"/>
      <right style="hair"/>
      <top style="medium"/>
      <bottom style="hair"/>
    </border>
    <border>
      <left style="medium"/>
      <right>
        <color indexed="63"/>
      </right>
      <top>
        <color indexed="63"/>
      </top>
      <bottom>
        <color indexed="63"/>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medium"/>
      <top style="medium"/>
      <bottom style="medium"/>
    </border>
    <border>
      <left style="medium"/>
      <right style="hair"/>
      <top>
        <color indexed="63"/>
      </top>
      <bottom style="mediu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medium"/>
      <top style="hair"/>
      <bottom style="hair"/>
    </border>
    <border>
      <left style="medium"/>
      <right style="medium"/>
      <top style="hair"/>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5" borderId="0" applyNumberFormat="0" applyBorder="0" applyAlignment="0" applyProtection="0"/>
    <xf numFmtId="0" fontId="115" fillId="6"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1" applyNumberFormat="0" applyFill="0" applyAlignment="0" applyProtection="0"/>
    <xf numFmtId="0" fontId="120" fillId="0" borderId="2" applyNumberFormat="0" applyFill="0" applyAlignment="0" applyProtection="0"/>
    <xf numFmtId="0" fontId="121" fillId="0" borderId="3" applyNumberFormat="0" applyFill="0" applyAlignment="0" applyProtection="0"/>
    <xf numFmtId="0" fontId="122" fillId="0" borderId="4" applyNumberFormat="0" applyFill="0" applyAlignment="0" applyProtection="0"/>
    <xf numFmtId="0" fontId="1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23" fillId="20" borderId="5" applyNumberFormat="0" applyAlignment="0" applyProtection="0"/>
    <xf numFmtId="0" fontId="124" fillId="21" borderId="6" applyNumberFormat="0" applyAlignment="0" applyProtection="0"/>
    <xf numFmtId="0" fontId="125" fillId="20" borderId="6" applyNumberFormat="0" applyAlignment="0" applyProtection="0"/>
    <xf numFmtId="0" fontId="126" fillId="22" borderId="7" applyNumberFormat="0" applyAlignment="0" applyProtection="0"/>
    <xf numFmtId="0" fontId="12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2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2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0" fillId="0" borderId="9" applyNumberFormat="0" applyFill="0" applyAlignment="0" applyProtection="0"/>
    <xf numFmtId="0" fontId="131" fillId="0" borderId="0" applyNumberFormat="0" applyFill="0" applyBorder="0" applyAlignment="0" applyProtection="0"/>
    <xf numFmtId="0" fontId="116" fillId="27"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16" fillId="30" borderId="0" applyNumberFormat="0" applyBorder="0" applyAlignment="0" applyProtection="0"/>
    <xf numFmtId="0" fontId="116" fillId="31" borderId="0" applyNumberFormat="0" applyBorder="0" applyAlignment="0" applyProtection="0"/>
    <xf numFmtId="0" fontId="11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3">
    <xf numFmtId="0" fontId="0" fillId="0" borderId="0" xfId="0" applyAlignment="1">
      <alignment/>
    </xf>
    <xf numFmtId="0" fontId="17" fillId="33" borderId="10" xfId="0" applyFont="1" applyFill="1" applyBorder="1" applyAlignment="1" applyProtection="1">
      <alignment horizontal="center"/>
      <protection/>
    </xf>
    <xf numFmtId="0" fontId="12"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190" fontId="17" fillId="33" borderId="10" xfId="0" applyNumberFormat="1" applyFont="1" applyFill="1" applyBorder="1" applyAlignment="1" applyProtection="1">
      <alignment horizontal="center"/>
      <protection/>
    </xf>
    <xf numFmtId="0" fontId="17" fillId="33" borderId="0" xfId="0" applyFont="1" applyFill="1" applyBorder="1" applyAlignment="1" applyProtection="1">
      <alignment horizontal="center" vertical="center" wrapText="1"/>
      <protection/>
    </xf>
    <xf numFmtId="0" fontId="17" fillId="33" borderId="12" xfId="0" applyFont="1" applyFill="1" applyBorder="1" applyAlignment="1" applyProtection="1">
      <alignment horizontal="center" vertical="center" wrapText="1"/>
      <protection/>
    </xf>
    <xf numFmtId="43" fontId="17" fillId="33" borderId="12" xfId="40" applyFont="1" applyFill="1" applyBorder="1" applyAlignment="1" applyProtection="1">
      <alignment horizontal="center"/>
      <protection/>
    </xf>
    <xf numFmtId="190" fontId="17" fillId="33" borderId="12" xfId="0" applyNumberFormat="1"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10" fillId="33" borderId="0" xfId="0" applyFont="1" applyFill="1" applyBorder="1" applyAlignment="1" applyProtection="1">
      <alignment vertical="center"/>
      <protection/>
    </xf>
    <xf numFmtId="0" fontId="9" fillId="33" borderId="0" xfId="0" applyFont="1" applyFill="1" applyBorder="1" applyAlignment="1" applyProtection="1">
      <alignment horizontal="right" vertical="center"/>
      <protection/>
    </xf>
    <xf numFmtId="190" fontId="9" fillId="33" borderId="0" xfId="0" applyNumberFormat="1" applyFont="1" applyFill="1" applyBorder="1" applyAlignment="1" applyProtection="1">
      <alignment horizontal="center" vertical="center"/>
      <protection/>
    </xf>
    <xf numFmtId="4" fontId="9" fillId="33" borderId="0" xfId="40" applyNumberFormat="1" applyFont="1" applyFill="1" applyBorder="1" applyAlignment="1" applyProtection="1">
      <alignment horizontal="right" vertical="center"/>
      <protection/>
    </xf>
    <xf numFmtId="3" fontId="9" fillId="33" borderId="0" xfId="40" applyNumberFormat="1" applyFont="1" applyFill="1" applyBorder="1" applyAlignment="1" applyProtection="1">
      <alignment horizontal="right" vertical="center"/>
      <protection/>
    </xf>
    <xf numFmtId="4" fontId="10" fillId="33" borderId="0" xfId="40" applyNumberFormat="1" applyFont="1" applyFill="1" applyBorder="1" applyAlignment="1" applyProtection="1">
      <alignment horizontal="right" vertical="center"/>
      <protection/>
    </xf>
    <xf numFmtId="3" fontId="10" fillId="33" borderId="0" xfId="40" applyNumberFormat="1" applyFont="1" applyFill="1" applyBorder="1" applyAlignment="1" applyProtection="1">
      <alignment horizontal="right" vertical="center"/>
      <protection/>
    </xf>
    <xf numFmtId="2" fontId="9" fillId="33" borderId="0" xfId="40" applyNumberFormat="1" applyFont="1" applyFill="1" applyBorder="1" applyAlignment="1" applyProtection="1">
      <alignment horizontal="right" vertical="center"/>
      <protection/>
    </xf>
    <xf numFmtId="192" fontId="9" fillId="33" borderId="0" xfId="70" applyNumberFormat="1" applyFont="1" applyFill="1" applyBorder="1" applyAlignment="1" applyProtection="1">
      <alignment horizontal="right" vertical="center"/>
      <protection/>
    </xf>
    <xf numFmtId="3" fontId="9" fillId="33" borderId="0" xfId="0" applyNumberFormat="1" applyFont="1" applyFill="1" applyBorder="1" applyAlignment="1" applyProtection="1">
      <alignment horizontal="right" vertical="center"/>
      <protection/>
    </xf>
    <xf numFmtId="0" fontId="0" fillId="33" borderId="0" xfId="0" applyFill="1" applyAlignment="1" applyProtection="1">
      <alignmen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0" fontId="24" fillId="33" borderId="0" xfId="0" applyFont="1" applyFill="1" applyBorder="1" applyAlignment="1" applyProtection="1">
      <alignment horizontal="center" vertical="center" wrapText="1"/>
      <protection/>
    </xf>
    <xf numFmtId="3"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4" fontId="26" fillId="33" borderId="0" xfId="0" applyNumberFormat="1" applyFont="1" applyFill="1" applyBorder="1" applyAlignment="1" applyProtection="1">
      <alignment horizontal="center" vertical="center" wrapText="1"/>
      <protection/>
    </xf>
    <xf numFmtId="3" fontId="26"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7" fillId="33" borderId="0" xfId="0" applyNumberFormat="1" applyFont="1" applyFill="1" applyBorder="1" applyAlignment="1" applyProtection="1">
      <alignment horizontal="center" vertical="center"/>
      <protection/>
    </xf>
    <xf numFmtId="3" fontId="27" fillId="33" borderId="0" xfId="0" applyNumberFormat="1" applyFont="1" applyFill="1" applyBorder="1" applyAlignment="1" applyProtection="1">
      <alignment horizontal="center" vertical="center"/>
      <protection/>
    </xf>
    <xf numFmtId="3" fontId="27" fillId="33" borderId="0" xfId="0" applyNumberFormat="1" applyFont="1" applyFill="1" applyBorder="1" applyAlignment="1" applyProtection="1">
      <alignment horizontal="center" vertical="center" wrapText="1"/>
      <protection/>
    </xf>
    <xf numFmtId="4" fontId="24" fillId="33" borderId="0" xfId="0" applyNumberFormat="1" applyFont="1" applyFill="1" applyBorder="1" applyAlignment="1" applyProtection="1">
      <alignment horizontal="center" vertical="center" wrapText="1"/>
      <protection/>
    </xf>
    <xf numFmtId="3" fontId="24" fillId="33" borderId="0" xfId="0" applyNumberFormat="1" applyFont="1" applyFill="1" applyBorder="1" applyAlignment="1" applyProtection="1">
      <alignment horizontal="center" vertical="center" wrapText="1"/>
      <protection/>
    </xf>
    <xf numFmtId="192" fontId="24" fillId="33" borderId="0" xfId="0" applyNumberFormat="1" applyFont="1" applyFill="1" applyBorder="1" applyAlignment="1" applyProtection="1">
      <alignment horizontal="center" vertical="center" wrapText="1"/>
      <protection/>
    </xf>
    <xf numFmtId="0" fontId="31" fillId="33" borderId="0" xfId="0" applyFont="1" applyFill="1" applyBorder="1" applyAlignment="1" applyProtection="1">
      <alignment horizontal="center" vertical="center"/>
      <protection/>
    </xf>
    <xf numFmtId="1" fontId="18" fillId="33" borderId="13" xfId="0" applyNumberFormat="1" applyFont="1" applyFill="1" applyBorder="1" applyAlignment="1" applyProtection="1">
      <alignment horizontal="center" vertical="center" wrapText="1"/>
      <protection/>
    </xf>
    <xf numFmtId="1" fontId="17" fillId="33" borderId="14" xfId="0" applyNumberFormat="1" applyFont="1" applyFill="1" applyBorder="1" applyAlignment="1" applyProtection="1">
      <alignment horizontal="center" vertical="center" wrapText="1"/>
      <protection/>
    </xf>
    <xf numFmtId="1" fontId="17"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9" fillId="33" borderId="0" xfId="0" applyNumberFormat="1" applyFont="1" applyFill="1" applyBorder="1" applyAlignment="1" applyProtection="1">
      <alignment horizontal="right" vertical="center"/>
      <protection/>
    </xf>
    <xf numFmtId="3" fontId="39" fillId="33" borderId="0" xfId="0" applyNumberFormat="1" applyFont="1" applyFill="1" applyBorder="1" applyAlignment="1" applyProtection="1">
      <alignment horizontal="right" vertical="center"/>
      <protection/>
    </xf>
    <xf numFmtId="0" fontId="18" fillId="34" borderId="16"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protection/>
    </xf>
    <xf numFmtId="190" fontId="17" fillId="34" borderId="10" xfId="0" applyNumberFormat="1" applyFont="1" applyFill="1" applyBorder="1" applyAlignment="1" applyProtection="1">
      <alignment horizontal="center"/>
      <protection/>
    </xf>
    <xf numFmtId="4" fontId="17" fillId="34" borderId="10" xfId="0" applyNumberFormat="1" applyFont="1" applyFill="1" applyBorder="1" applyAlignment="1" applyProtection="1">
      <alignment horizontal="center" vertical="center" wrapText="1"/>
      <protection/>
    </xf>
    <xf numFmtId="0" fontId="17" fillId="34" borderId="17" xfId="0" applyFont="1" applyFill="1" applyBorder="1" applyAlignment="1" applyProtection="1">
      <alignment horizontal="center" vertical="center" wrapText="1"/>
      <protection/>
    </xf>
    <xf numFmtId="0" fontId="17" fillId="34" borderId="12" xfId="0" applyFont="1" applyFill="1" applyBorder="1" applyAlignment="1" applyProtection="1">
      <alignment horizontal="center" vertical="center" wrapText="1"/>
      <protection/>
    </xf>
    <xf numFmtId="43" fontId="17" fillId="34" borderId="12" xfId="40" applyFont="1" applyFill="1" applyBorder="1" applyAlignment="1" applyProtection="1">
      <alignment horizontal="center"/>
      <protection/>
    </xf>
    <xf numFmtId="190" fontId="17" fillId="34" borderId="12" xfId="0" applyNumberFormat="1" applyFont="1" applyFill="1" applyBorder="1" applyAlignment="1" applyProtection="1">
      <alignment horizontal="center"/>
      <protection/>
    </xf>
    <xf numFmtId="0" fontId="17" fillId="34" borderId="12" xfId="0" applyFont="1" applyFill="1" applyBorder="1" applyAlignment="1" applyProtection="1">
      <alignment horizontal="center"/>
      <protection/>
    </xf>
    <xf numFmtId="4" fontId="17" fillId="34" borderId="12" xfId="0" applyNumberFormat="1" applyFont="1" applyFill="1" applyBorder="1" applyAlignment="1" applyProtection="1">
      <alignment horizontal="center" vertical="center" wrapText="1"/>
      <protection/>
    </xf>
    <xf numFmtId="3" fontId="17" fillId="34" borderId="12" xfId="0" applyNumberFormat="1" applyFont="1" applyFill="1" applyBorder="1" applyAlignment="1" applyProtection="1">
      <alignment horizontal="center" vertical="center" wrapText="1"/>
      <protection/>
    </xf>
    <xf numFmtId="192" fontId="17" fillId="34" borderId="12" xfId="0" applyNumberFormat="1" applyFont="1" applyFill="1" applyBorder="1" applyAlignment="1" applyProtection="1">
      <alignment horizontal="center" vertical="center" wrapText="1"/>
      <protection/>
    </xf>
    <xf numFmtId="4" fontId="22" fillId="34" borderId="12" xfId="0" applyNumberFormat="1" applyFont="1" applyFill="1" applyBorder="1" applyAlignment="1" applyProtection="1">
      <alignment horizontal="center" vertical="center" wrapText="1"/>
      <protection/>
    </xf>
    <xf numFmtId="3" fontId="22" fillId="34" borderId="12" xfId="0" applyNumberFormat="1" applyFont="1" applyFill="1" applyBorder="1" applyAlignment="1" applyProtection="1">
      <alignment horizontal="center" vertical="center" wrapText="1"/>
      <protection/>
    </xf>
    <xf numFmtId="0" fontId="17" fillId="34" borderId="18"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43" fontId="17"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8" fillId="33" borderId="16" xfId="0" applyFont="1" applyFill="1" applyBorder="1" applyAlignment="1" applyProtection="1">
      <alignment horizontal="center" vertical="center" wrapText="1"/>
      <protection/>
    </xf>
    <xf numFmtId="0" fontId="17" fillId="33" borderId="17" xfId="0" applyFont="1" applyFill="1" applyBorder="1" applyAlignment="1" applyProtection="1">
      <alignment horizontal="center" vertical="center" wrapText="1"/>
      <protection/>
    </xf>
    <xf numFmtId="0" fontId="17" fillId="33" borderId="18" xfId="0" applyFont="1" applyFill="1" applyBorder="1" applyAlignment="1" applyProtection="1">
      <alignment horizontal="center" vertical="center" wrapText="1"/>
      <protection/>
    </xf>
    <xf numFmtId="0" fontId="19" fillId="34" borderId="19" xfId="0" applyFont="1" applyFill="1" applyBorder="1" applyAlignment="1" applyProtection="1">
      <alignment vertical="center"/>
      <protection/>
    </xf>
    <xf numFmtId="0" fontId="12" fillId="0" borderId="20" xfId="0" applyFont="1" applyFill="1" applyBorder="1" applyAlignment="1">
      <alignment vertical="center"/>
    </xf>
    <xf numFmtId="0" fontId="12" fillId="0" borderId="20" xfId="0" applyNumberFormat="1"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0" fontId="12" fillId="0" borderId="21" xfId="0" applyFont="1" applyFill="1" applyBorder="1" applyAlignment="1">
      <alignment vertical="center"/>
    </xf>
    <xf numFmtId="0" fontId="19" fillId="34" borderId="22" xfId="0" applyFont="1" applyFill="1" applyBorder="1" applyAlignment="1" applyProtection="1">
      <alignment vertical="center"/>
      <protection/>
    </xf>
    <xf numFmtId="0" fontId="12" fillId="0" borderId="23" xfId="0" applyNumberFormat="1" applyFont="1" applyFill="1" applyBorder="1" applyAlignment="1" applyProtection="1">
      <alignment vertical="center"/>
      <protection locked="0"/>
    </xf>
    <xf numFmtId="0" fontId="0" fillId="33" borderId="0" xfId="0" applyFill="1" applyBorder="1" applyAlignment="1" applyProtection="1">
      <alignment vertical="center" wrapText="1"/>
      <protection/>
    </xf>
    <xf numFmtId="0" fontId="0" fillId="33" borderId="24" xfId="0" applyFill="1" applyBorder="1" applyAlignment="1" applyProtection="1">
      <alignment vertical="center" wrapText="1"/>
      <protection/>
    </xf>
    <xf numFmtId="0" fontId="18" fillId="34" borderId="16" xfId="0" applyFont="1" applyFill="1" applyBorder="1" applyAlignment="1" applyProtection="1">
      <alignment horizontal="center" vertical="center" wrapText="1"/>
      <protection/>
    </xf>
    <xf numFmtId="0" fontId="18" fillId="34" borderId="25" xfId="0" applyFont="1" applyFill="1" applyBorder="1" applyAlignment="1" applyProtection="1">
      <alignment horizontal="center" vertical="center" wrapText="1"/>
      <protection/>
    </xf>
    <xf numFmtId="0" fontId="17" fillId="34" borderId="10" xfId="0" applyFont="1" applyFill="1" applyBorder="1" applyAlignment="1" applyProtection="1">
      <alignment horizontal="center" vertical="center" wrapText="1"/>
      <protection/>
    </xf>
    <xf numFmtId="4" fontId="30" fillId="33" borderId="26" xfId="0" applyNumberFormat="1" applyFont="1" applyFill="1" applyBorder="1" applyAlignment="1">
      <alignment horizontal="right" vertical="center" wrapText="1" indent="1"/>
    </xf>
    <xf numFmtId="3" fontId="30" fillId="33" borderId="26" xfId="0" applyNumberFormat="1" applyFont="1" applyFill="1" applyBorder="1" applyAlignment="1" applyProtection="1">
      <alignment horizontal="right" vertical="center" wrapText="1" indent="1"/>
      <protection/>
    </xf>
    <xf numFmtId="0" fontId="49" fillId="0" borderId="27" xfId="0" applyFont="1" applyFill="1" applyBorder="1" applyAlignment="1">
      <alignment horizontal="center" vertical="center" wrapText="1"/>
    </xf>
    <xf numFmtId="0" fontId="49" fillId="0" borderId="28" xfId="0" applyFont="1" applyFill="1" applyBorder="1" applyAlignment="1">
      <alignment horizontal="center" vertical="center" wrapText="1"/>
    </xf>
    <xf numFmtId="3" fontId="50" fillId="0" borderId="11" xfId="0" applyNumberFormat="1" applyFont="1" applyFill="1" applyBorder="1" applyAlignment="1" applyProtection="1">
      <alignment horizontal="center" vertical="center" wrapText="1"/>
      <protection/>
    </xf>
    <xf numFmtId="0" fontId="49" fillId="0" borderId="11"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11" xfId="0" applyFont="1" applyFill="1" applyBorder="1" applyAlignment="1">
      <alignment horizontal="center" wrapText="1"/>
    </xf>
    <xf numFmtId="0" fontId="49" fillId="0" borderId="29" xfId="0" applyFont="1" applyFill="1" applyBorder="1" applyAlignment="1">
      <alignment horizontal="center" wrapText="1"/>
    </xf>
    <xf numFmtId="0" fontId="22" fillId="34" borderId="10" xfId="0" applyFont="1" applyFill="1" applyBorder="1" applyAlignment="1" applyProtection="1">
      <alignment horizontal="center" vertical="center" wrapText="1"/>
      <protection/>
    </xf>
    <xf numFmtId="0" fontId="17" fillId="34" borderId="30" xfId="0" applyFont="1" applyFill="1" applyBorder="1" applyAlignment="1" applyProtection="1">
      <alignment horizontal="center" vertical="center" wrapText="1"/>
      <protection/>
    </xf>
    <xf numFmtId="0" fontId="17" fillId="34" borderId="31" xfId="0" applyFont="1" applyFill="1" applyBorder="1" applyAlignment="1" applyProtection="1">
      <alignment horizontal="center" vertical="center" wrapText="1"/>
      <protection/>
    </xf>
    <xf numFmtId="0" fontId="32" fillId="33" borderId="0" xfId="0" applyFont="1" applyFill="1" applyBorder="1" applyAlignment="1">
      <alignment horizontal="center" vertical="center" wrapText="1"/>
    </xf>
    <xf numFmtId="1" fontId="21" fillId="33" borderId="0" xfId="0" applyNumberFormat="1" applyFont="1" applyFill="1" applyBorder="1" applyAlignment="1" applyProtection="1">
      <alignment horizontal="center" vertical="center" wrapText="1"/>
      <protection/>
    </xf>
    <xf numFmtId="1" fontId="36" fillId="33" borderId="11" xfId="51" applyNumberFormat="1" applyFont="1" applyFill="1" applyBorder="1" applyAlignment="1" applyProtection="1">
      <alignment horizontal="center" vertical="center" wrapText="1"/>
      <protection/>
    </xf>
    <xf numFmtId="0" fontId="35" fillId="33" borderId="11" xfId="0" applyFont="1" applyFill="1" applyBorder="1" applyAlignment="1" applyProtection="1">
      <alignment horizontal="center" vertical="center" wrapText="1"/>
      <protection/>
    </xf>
    <xf numFmtId="0" fontId="49" fillId="0" borderId="27" xfId="0" applyFont="1" applyFill="1" applyBorder="1" applyAlignment="1">
      <alignment horizontal="center" wrapText="1"/>
    </xf>
    <xf numFmtId="0" fontId="49" fillId="0" borderId="28" xfId="0" applyFont="1" applyFill="1" applyBorder="1" applyAlignment="1">
      <alignment horizontal="center" wrapText="1"/>
    </xf>
    <xf numFmtId="3" fontId="43" fillId="33" borderId="0" xfId="0" applyNumberFormat="1" applyFont="1" applyFill="1" applyBorder="1" applyAlignment="1" applyProtection="1">
      <alignment horizontal="right" vertical="center" wrapText="1"/>
      <protection/>
    </xf>
    <xf numFmtId="2" fontId="41" fillId="33" borderId="32" xfId="0" applyNumberFormat="1" applyFont="1" applyFill="1" applyBorder="1" applyAlignment="1">
      <alignment horizontal="right" vertical="center" wrapText="1" indent="1"/>
    </xf>
    <xf numFmtId="2" fontId="41" fillId="33" borderId="33" xfId="0" applyNumberFormat="1" applyFont="1" applyFill="1" applyBorder="1" applyAlignment="1">
      <alignment horizontal="right" vertical="center" wrapText="1" indent="1"/>
    </xf>
    <xf numFmtId="0" fontId="42" fillId="33" borderId="34" xfId="0" applyFont="1" applyFill="1" applyBorder="1" applyAlignment="1" applyProtection="1">
      <alignment horizontal="center" vertical="center" wrapText="1"/>
      <protection/>
    </xf>
    <xf numFmtId="0" fontId="42" fillId="33" borderId="29" xfId="0" applyFont="1" applyFill="1" applyBorder="1" applyAlignment="1" applyProtection="1">
      <alignment horizontal="center" vertical="center" wrapText="1"/>
      <protection/>
    </xf>
    <xf numFmtId="2" fontId="41" fillId="33" borderId="35" xfId="0" applyNumberFormat="1" applyFont="1" applyFill="1" applyBorder="1" applyAlignment="1">
      <alignment horizontal="right" vertical="center" wrapText="1" indent="1"/>
    </xf>
    <xf numFmtId="0" fontId="17" fillId="33" borderId="30" xfId="0"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17" fillId="33" borderId="10" xfId="0" applyFont="1" applyFill="1" applyBorder="1" applyAlignment="1" applyProtection="1">
      <alignment horizontal="center" vertical="center" wrapText="1"/>
      <protection/>
    </xf>
    <xf numFmtId="0" fontId="40" fillId="33" borderId="11" xfId="0" applyFont="1" applyFill="1" applyBorder="1" applyAlignment="1" applyProtection="1">
      <alignment horizontal="center" vertical="center" wrapText="1"/>
      <protection/>
    </xf>
    <xf numFmtId="1" fontId="46" fillId="33" borderId="0" xfId="0" applyNumberFormat="1" applyFont="1" applyFill="1" applyBorder="1" applyAlignment="1" applyProtection="1">
      <alignment horizontal="center" vertical="center" wrapText="1"/>
      <protection/>
    </xf>
    <xf numFmtId="0" fontId="34" fillId="33" borderId="0"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1" fontId="25"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190" fontId="15" fillId="33" borderId="26" xfId="0" applyNumberFormat="1" applyFont="1" applyFill="1" applyBorder="1" applyAlignment="1" applyProtection="1">
      <alignment horizontal="left" vertical="center" wrapText="1"/>
      <protection/>
    </xf>
    <xf numFmtId="0" fontId="0" fillId="33" borderId="27" xfId="0" applyFill="1" applyBorder="1" applyAlignment="1" applyProtection="1">
      <alignment vertical="center" wrapText="1"/>
      <protection/>
    </xf>
    <xf numFmtId="0" fontId="0" fillId="33" borderId="28" xfId="0" applyFill="1" applyBorder="1" applyAlignment="1" applyProtection="1">
      <alignment vertical="center" wrapText="1"/>
      <protection/>
    </xf>
    <xf numFmtId="0" fontId="0" fillId="33" borderId="34" xfId="0" applyFill="1" applyBorder="1" applyAlignment="1" applyProtection="1">
      <alignment vertical="center" wrapText="1"/>
      <protection/>
    </xf>
    <xf numFmtId="0" fontId="0" fillId="33" borderId="36"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29" xfId="0" applyFill="1" applyBorder="1" applyAlignment="1" applyProtection="1">
      <alignment vertical="center" wrapText="1"/>
      <protection/>
    </xf>
    <xf numFmtId="0" fontId="18" fillId="33" borderId="16" xfId="0" applyFont="1" applyFill="1" applyBorder="1" applyAlignment="1" applyProtection="1">
      <alignment horizontal="center" vertical="center" wrapText="1"/>
      <protection/>
    </xf>
    <xf numFmtId="0" fontId="18" fillId="33" borderId="25" xfId="0" applyFont="1" applyFill="1" applyBorder="1" applyAlignment="1" applyProtection="1">
      <alignment horizontal="center" vertical="center" wrapText="1"/>
      <protection/>
    </xf>
    <xf numFmtId="185" fontId="12" fillId="0" borderId="20" xfId="43" applyNumberFormat="1" applyFont="1" applyFill="1" applyBorder="1" applyAlignment="1" applyProtection="1">
      <alignment vertical="center"/>
      <protection locked="0"/>
    </xf>
    <xf numFmtId="4" fontId="12" fillId="0" borderId="20" xfId="40" applyNumberFormat="1" applyFont="1" applyFill="1" applyBorder="1" applyAlignment="1">
      <alignment vertical="center"/>
    </xf>
    <xf numFmtId="3" fontId="12" fillId="0" borderId="20" xfId="40" applyNumberFormat="1" applyFont="1" applyFill="1" applyBorder="1" applyAlignment="1">
      <alignment vertical="center"/>
    </xf>
    <xf numFmtId="4" fontId="12" fillId="0" borderId="20" xfId="43" applyNumberFormat="1" applyFont="1" applyFill="1" applyBorder="1" applyAlignment="1" applyProtection="1">
      <alignment vertical="center"/>
      <protection/>
    </xf>
    <xf numFmtId="4" fontId="12"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4" fontId="12" fillId="0" borderId="20" xfId="43" applyNumberFormat="1" applyFont="1" applyFill="1" applyBorder="1" applyAlignment="1" applyProtection="1">
      <alignment vertical="center"/>
      <protection locked="0"/>
    </xf>
    <xf numFmtId="3" fontId="12" fillId="0" borderId="20" xfId="43" applyNumberFormat="1" applyFont="1" applyFill="1" applyBorder="1" applyAlignment="1" applyProtection="1">
      <alignment vertical="center"/>
      <protection locked="0"/>
    </xf>
    <xf numFmtId="4" fontId="12" fillId="0" borderId="20" xfId="43" applyNumberFormat="1" applyFont="1" applyFill="1" applyBorder="1" applyAlignment="1">
      <alignment vertical="center"/>
    </xf>
    <xf numFmtId="3" fontId="12" fillId="0" borderId="20" xfId="43" applyNumberFormat="1" applyFont="1" applyFill="1" applyBorder="1" applyAlignment="1">
      <alignment vertical="center"/>
    </xf>
    <xf numFmtId="1" fontId="12" fillId="0" borderId="20" xfId="0" applyNumberFormat="1" applyFont="1" applyFill="1" applyBorder="1" applyAlignment="1">
      <alignment vertical="center"/>
    </xf>
    <xf numFmtId="3" fontId="12" fillId="0" borderId="20" xfId="43" applyNumberFormat="1" applyFont="1" applyFill="1" applyBorder="1" applyAlignment="1" applyProtection="1">
      <alignment vertical="center"/>
      <protection/>
    </xf>
    <xf numFmtId="4" fontId="12" fillId="0" borderId="20" xfId="40" applyNumberFormat="1" applyFont="1" applyFill="1" applyBorder="1" applyAlignment="1" applyProtection="1">
      <alignment vertical="center"/>
      <protection locked="0"/>
    </xf>
    <xf numFmtId="3" fontId="12" fillId="0" borderId="20" xfId="40" applyNumberFormat="1" applyFont="1" applyFill="1" applyBorder="1" applyAlignment="1" applyProtection="1">
      <alignment vertical="center"/>
      <protection locked="0"/>
    </xf>
    <xf numFmtId="4" fontId="12" fillId="0" borderId="20" xfId="44" applyNumberFormat="1" applyFont="1" applyFill="1" applyBorder="1" applyAlignment="1" applyProtection="1">
      <alignment vertical="center"/>
      <protection locked="0"/>
    </xf>
    <xf numFmtId="3" fontId="12" fillId="0" borderId="20" xfId="44" applyNumberFormat="1" applyFont="1" applyFill="1" applyBorder="1" applyAlignment="1" applyProtection="1">
      <alignment vertical="center"/>
      <protection locked="0"/>
    </xf>
    <xf numFmtId="4" fontId="12" fillId="0" borderId="23" xfId="43" applyNumberFormat="1" applyFont="1" applyFill="1" applyBorder="1" applyAlignment="1" applyProtection="1">
      <alignment vertical="center"/>
      <protection locked="0"/>
    </xf>
    <xf numFmtId="3" fontId="12" fillId="0" borderId="23" xfId="43" applyNumberFormat="1" applyFont="1" applyFill="1" applyBorder="1" applyAlignment="1" applyProtection="1">
      <alignment vertical="center"/>
      <protection locked="0"/>
    </xf>
    <xf numFmtId="4" fontId="12" fillId="0" borderId="23" xfId="0" applyNumberFormat="1" applyFont="1" applyFill="1" applyBorder="1" applyAlignment="1">
      <alignment vertical="center"/>
    </xf>
    <xf numFmtId="4" fontId="12" fillId="0" borderId="21" xfId="40" applyNumberFormat="1" applyFont="1" applyFill="1" applyBorder="1" applyAlignment="1">
      <alignment vertical="center"/>
    </xf>
    <xf numFmtId="3" fontId="12" fillId="0" borderId="21" xfId="40" applyNumberFormat="1" applyFont="1" applyFill="1" applyBorder="1" applyAlignment="1">
      <alignment vertical="center"/>
    </xf>
    <xf numFmtId="4" fontId="12" fillId="0" borderId="21" xfId="43" applyNumberFormat="1" applyFont="1" applyFill="1" applyBorder="1" applyAlignment="1" applyProtection="1">
      <alignment vertical="center"/>
      <protection/>
    </xf>
    <xf numFmtId="4" fontId="12" fillId="0" borderId="21" xfId="0" applyNumberFormat="1" applyFont="1" applyFill="1" applyBorder="1" applyAlignment="1">
      <alignment vertical="center"/>
    </xf>
    <xf numFmtId="3" fontId="12" fillId="0" borderId="21" xfId="0" applyNumberFormat="1" applyFont="1" applyFill="1" applyBorder="1" applyAlignment="1">
      <alignment vertical="center"/>
    </xf>
    <xf numFmtId="0" fontId="51" fillId="7" borderId="23" xfId="0" applyNumberFormat="1" applyFont="1" applyFill="1" applyBorder="1" applyAlignment="1" applyProtection="1">
      <alignment vertical="center"/>
      <protection locked="0"/>
    </xf>
    <xf numFmtId="0" fontId="12" fillId="7" borderId="23" xfId="0" applyFont="1" applyFill="1" applyBorder="1" applyAlignment="1">
      <alignment vertical="center"/>
    </xf>
    <xf numFmtId="0" fontId="12" fillId="7" borderId="23" xfId="0" applyNumberFormat="1" applyFont="1" applyFill="1" applyBorder="1" applyAlignment="1" applyProtection="1">
      <alignment vertical="center"/>
      <protection locked="0"/>
    </xf>
    <xf numFmtId="190" fontId="12" fillId="7" borderId="23" xfId="0" applyNumberFormat="1" applyFont="1" applyFill="1" applyBorder="1" applyAlignment="1" applyProtection="1">
      <alignment horizontal="center" vertical="center"/>
      <protection locked="0"/>
    </xf>
    <xf numFmtId="0" fontId="12" fillId="7" borderId="23" xfId="0" applyNumberFormat="1" applyFont="1" applyFill="1" applyBorder="1" applyAlignment="1" applyProtection="1">
      <alignment vertical="center"/>
      <protection/>
    </xf>
    <xf numFmtId="204" fontId="51" fillId="7" borderId="20" xfId="0" applyNumberFormat="1" applyFont="1" applyFill="1" applyBorder="1" applyAlignment="1">
      <alignment vertical="center"/>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190" fontId="12" fillId="7" borderId="20" xfId="0" applyNumberFormat="1" applyFont="1" applyFill="1" applyBorder="1" applyAlignment="1">
      <alignment horizontal="center" vertical="center"/>
    </xf>
    <xf numFmtId="0" fontId="12" fillId="7" borderId="20" xfId="0" applyNumberFormat="1" applyFont="1" applyFill="1" applyBorder="1" applyAlignment="1" applyProtection="1">
      <alignment vertical="center"/>
      <protection/>
    </xf>
    <xf numFmtId="0" fontId="51" fillId="7" borderId="20" xfId="0" applyNumberFormat="1" applyFont="1" applyFill="1" applyBorder="1" applyAlignment="1" applyProtection="1">
      <alignment vertical="center"/>
      <protection/>
    </xf>
    <xf numFmtId="190" fontId="12" fillId="7" borderId="20" xfId="0" applyNumberFormat="1" applyFont="1" applyFill="1" applyBorder="1" applyAlignment="1" applyProtection="1">
      <alignment horizontal="center" vertical="center"/>
      <protection/>
    </xf>
    <xf numFmtId="0" fontId="12" fillId="7" borderId="20" xfId="0" applyFont="1" applyFill="1" applyBorder="1" applyAlignment="1" applyProtection="1">
      <alignment vertical="center"/>
      <protection/>
    </xf>
    <xf numFmtId="0" fontId="51" fillId="7" borderId="20" xfId="0" applyFont="1" applyFill="1" applyBorder="1" applyAlignment="1" applyProtection="1">
      <alignment vertical="center"/>
      <protection locked="0"/>
    </xf>
    <xf numFmtId="0" fontId="12" fillId="7" borderId="20" xfId="0" applyNumberFormat="1" applyFont="1" applyFill="1" applyBorder="1" applyAlignment="1" applyProtection="1">
      <alignment vertical="center"/>
      <protection locked="0"/>
    </xf>
    <xf numFmtId="190" fontId="12" fillId="7" borderId="20" xfId="0" applyNumberFormat="1" applyFont="1" applyFill="1" applyBorder="1" applyAlignment="1" applyProtection="1">
      <alignment horizontal="center" vertical="center"/>
      <protection locked="0"/>
    </xf>
    <xf numFmtId="0" fontId="12" fillId="7" borderId="20" xfId="0" applyFont="1" applyFill="1" applyBorder="1" applyAlignment="1" applyProtection="1">
      <alignment vertical="center"/>
      <protection locked="0"/>
    </xf>
    <xf numFmtId="0" fontId="51" fillId="7" borderId="20" xfId="0" applyNumberFormat="1" applyFont="1" applyFill="1" applyBorder="1" applyAlignment="1">
      <alignment vertical="center"/>
    </xf>
    <xf numFmtId="0" fontId="12" fillId="7" borderId="20" xfId="0" applyNumberFormat="1" applyFont="1" applyFill="1" applyBorder="1" applyAlignment="1">
      <alignment vertical="center"/>
    </xf>
    <xf numFmtId="0" fontId="51" fillId="7" borderId="20" xfId="0" applyFont="1" applyFill="1" applyBorder="1" applyAlignment="1">
      <alignment vertical="center"/>
    </xf>
    <xf numFmtId="1" fontId="12" fillId="7" borderId="20" xfId="0" applyNumberFormat="1" applyFont="1" applyFill="1" applyBorder="1" applyAlignment="1">
      <alignment vertical="center"/>
    </xf>
    <xf numFmtId="0" fontId="51" fillId="7" borderId="20" xfId="57" applyFont="1" applyFill="1" applyBorder="1" applyAlignment="1">
      <alignment vertical="center"/>
      <protection/>
    </xf>
    <xf numFmtId="0" fontId="51" fillId="7" borderId="20" xfId="0" applyNumberFormat="1" applyFont="1" applyFill="1" applyBorder="1" applyAlignment="1" applyProtection="1">
      <alignment vertical="center"/>
      <protection locked="0"/>
    </xf>
    <xf numFmtId="0" fontId="51" fillId="7" borderId="21"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lignment vertical="center"/>
    </xf>
    <xf numFmtId="190" fontId="12" fillId="7" borderId="21" xfId="0" applyNumberFormat="1" applyFont="1" applyFill="1" applyBorder="1" applyAlignment="1" applyProtection="1">
      <alignment horizontal="center" vertical="center"/>
      <protection/>
    </xf>
    <xf numFmtId="0" fontId="12" fillId="7" borderId="21" xfId="0" applyNumberFormat="1" applyFont="1" applyFill="1" applyBorder="1" applyAlignment="1" applyProtection="1">
      <alignment vertical="center"/>
      <protection/>
    </xf>
    <xf numFmtId="1" fontId="11" fillId="33" borderId="0" xfId="0" applyNumberFormat="1"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8" fillId="0" borderId="0" xfId="0" applyFont="1" applyAlignment="1">
      <alignment vertical="center" wrapText="1"/>
    </xf>
    <xf numFmtId="0" fontId="0" fillId="0" borderId="0" xfId="0" applyFont="1" applyAlignment="1">
      <alignment vertical="center" wrapText="1"/>
    </xf>
    <xf numFmtId="0" fontId="99" fillId="33" borderId="0" xfId="0" applyFont="1" applyFill="1" applyBorder="1" applyAlignment="1" applyProtection="1">
      <alignment horizontal="center" vertical="center" wrapText="1"/>
      <protection/>
    </xf>
    <xf numFmtId="3" fontId="50" fillId="0" borderId="27" xfId="0" applyNumberFormat="1" applyFont="1" applyFill="1" applyBorder="1" applyAlignment="1" applyProtection="1">
      <alignment horizontal="center" vertical="center" wrapText="1"/>
      <protection/>
    </xf>
    <xf numFmtId="4" fontId="30" fillId="33" borderId="28" xfId="0" applyNumberFormat="1" applyFont="1" applyFill="1" applyBorder="1" applyAlignment="1">
      <alignment horizontal="right" vertical="center" wrapText="1" indent="1"/>
    </xf>
    <xf numFmtId="0" fontId="0" fillId="0" borderId="28" xfId="0" applyFont="1" applyBorder="1" applyAlignment="1">
      <alignment horizontal="right" indent="1"/>
    </xf>
    <xf numFmtId="4" fontId="14" fillId="33" borderId="0" xfId="0" applyNumberFormat="1" applyFont="1" applyFill="1" applyBorder="1" applyAlignment="1" applyProtection="1">
      <alignment horizontal="right" vertical="center"/>
      <protection/>
    </xf>
    <xf numFmtId="0" fontId="0" fillId="0" borderId="33" xfId="0" applyFont="1" applyBorder="1" applyAlignment="1">
      <alignment horizontal="right" indent="1"/>
    </xf>
    <xf numFmtId="4" fontId="14" fillId="33" borderId="0" xfId="0" applyNumberFormat="1" applyFont="1" applyFill="1" applyBorder="1" applyAlignment="1" applyProtection="1">
      <alignment horizontal="center" vertical="center"/>
      <protection/>
    </xf>
    <xf numFmtId="3" fontId="14" fillId="33" borderId="0" xfId="0" applyNumberFormat="1" applyFont="1" applyFill="1" applyBorder="1" applyAlignment="1" applyProtection="1">
      <alignment horizontal="center" vertical="center"/>
      <protection/>
    </xf>
    <xf numFmtId="4" fontId="30" fillId="33" borderId="36" xfId="0" applyNumberFormat="1" applyFont="1" applyFill="1" applyBorder="1" applyAlignment="1">
      <alignment horizontal="right" vertical="center" wrapText="1" indent="1"/>
    </xf>
    <xf numFmtId="4" fontId="30" fillId="33" borderId="29" xfId="0" applyNumberFormat="1" applyFont="1" applyFill="1" applyBorder="1" applyAlignment="1">
      <alignment horizontal="right" vertical="center" wrapText="1" indent="1"/>
    </xf>
    <xf numFmtId="0" fontId="0" fillId="0" borderId="36" xfId="0" applyFont="1" applyBorder="1" applyAlignment="1">
      <alignment horizontal="right" indent="1"/>
    </xf>
    <xf numFmtId="0" fontId="0" fillId="0" borderId="29" xfId="0" applyFont="1" applyBorder="1" applyAlignment="1">
      <alignment horizontal="right" indent="1"/>
    </xf>
    <xf numFmtId="0" fontId="100" fillId="33" borderId="0" xfId="0" applyFont="1" applyFill="1" applyBorder="1" applyAlignment="1" applyProtection="1">
      <alignment horizontal="left" vertical="center"/>
      <protection/>
    </xf>
    <xf numFmtId="0" fontId="100" fillId="33" borderId="0" xfId="0" applyFont="1" applyFill="1" applyBorder="1" applyAlignment="1" applyProtection="1">
      <alignment horizontal="center" vertical="center"/>
      <protection/>
    </xf>
    <xf numFmtId="4" fontId="100" fillId="33" borderId="0" xfId="0" applyNumberFormat="1" applyFont="1" applyFill="1" applyBorder="1" applyAlignment="1" applyProtection="1">
      <alignment horizontal="right" vertical="center"/>
      <protection/>
    </xf>
    <xf numFmtId="4" fontId="100" fillId="33" borderId="0" xfId="0" applyNumberFormat="1" applyFont="1" applyFill="1" applyBorder="1" applyAlignment="1" applyProtection="1">
      <alignment horizontal="center" vertical="center"/>
      <protection/>
    </xf>
    <xf numFmtId="3" fontId="100" fillId="33" borderId="0" xfId="0" applyNumberFormat="1" applyFont="1" applyFill="1" applyBorder="1" applyAlignment="1" applyProtection="1">
      <alignment horizontal="center" vertical="center"/>
      <protection/>
    </xf>
    <xf numFmtId="0" fontId="101" fillId="33" borderId="0" xfId="51" applyFont="1" applyFill="1" applyBorder="1" applyAlignment="1" applyProtection="1">
      <alignment horizontal="center" vertical="center" wrapText="1"/>
      <protection/>
    </xf>
    <xf numFmtId="0" fontId="10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7" fillId="33" borderId="37" xfId="0" applyFont="1" applyFill="1" applyBorder="1" applyAlignment="1" applyProtection="1">
      <alignment horizontal="center"/>
      <protection/>
    </xf>
    <xf numFmtId="0" fontId="17" fillId="34" borderId="38" xfId="0" applyFont="1" applyFill="1" applyBorder="1" applyAlignment="1" applyProtection="1">
      <alignment horizontal="center"/>
      <protection/>
    </xf>
    <xf numFmtId="190" fontId="17" fillId="34" borderId="38" xfId="0" applyNumberFormat="1" applyFont="1" applyFill="1" applyBorder="1" applyAlignment="1" applyProtection="1">
      <alignment horizontal="center"/>
      <protection/>
    </xf>
    <xf numFmtId="0" fontId="17" fillId="35" borderId="38" xfId="0" applyFont="1" applyFill="1" applyBorder="1" applyAlignment="1" applyProtection="1">
      <alignment horizontal="center"/>
      <protection/>
    </xf>
    <xf numFmtId="0" fontId="17" fillId="35" borderId="30" xfId="0" applyFont="1" applyFill="1" applyBorder="1" applyAlignment="1" applyProtection="1">
      <alignment horizontal="center" vertical="center" wrapText="1"/>
      <protection/>
    </xf>
    <xf numFmtId="0" fontId="17" fillId="35" borderId="31" xfId="0" applyFont="1" applyFill="1" applyBorder="1" applyAlignment="1" applyProtection="1">
      <alignment horizontal="center" vertical="center" wrapText="1"/>
      <protection/>
    </xf>
    <xf numFmtId="0" fontId="17" fillId="35" borderId="38" xfId="0" applyFont="1" applyFill="1" applyBorder="1" applyAlignment="1" applyProtection="1">
      <alignment horizontal="center" vertical="center" wrapText="1"/>
      <protection/>
    </xf>
    <xf numFmtId="4" fontId="17" fillId="35" borderId="38" xfId="0" applyNumberFormat="1" applyFont="1" applyFill="1" applyBorder="1" applyAlignment="1" applyProtection="1">
      <alignment horizontal="center"/>
      <protection/>
    </xf>
    <xf numFmtId="3" fontId="17" fillId="35" borderId="38" xfId="0" applyNumberFormat="1" applyFont="1" applyFill="1" applyBorder="1" applyAlignment="1" applyProtection="1">
      <alignment horizontal="center"/>
      <protection/>
    </xf>
    <xf numFmtId="4" fontId="22" fillId="35" borderId="38" xfId="0" applyNumberFormat="1" applyFont="1" applyFill="1" applyBorder="1" applyAlignment="1" applyProtection="1">
      <alignment horizontal="center"/>
      <protection/>
    </xf>
    <xf numFmtId="3" fontId="22" fillId="35" borderId="38" xfId="0" applyNumberFormat="1" applyFont="1" applyFill="1" applyBorder="1" applyAlignment="1" applyProtection="1">
      <alignment horizontal="center"/>
      <protection/>
    </xf>
    <xf numFmtId="4" fontId="17" fillId="35" borderId="38" xfId="0" applyNumberFormat="1" applyFont="1" applyFill="1" applyBorder="1" applyAlignment="1" applyProtection="1">
      <alignment horizontal="center" vertical="center" wrapText="1"/>
      <protection/>
    </xf>
    <xf numFmtId="0" fontId="17" fillId="34" borderId="39"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protection/>
    </xf>
    <xf numFmtId="4" fontId="17" fillId="35" borderId="12" xfId="0" applyNumberFormat="1" applyFont="1" applyFill="1" applyBorder="1" applyAlignment="1" applyProtection="1">
      <alignment horizontal="center" vertical="center" wrapText="1"/>
      <protection/>
    </xf>
    <xf numFmtId="3" fontId="17" fillId="35" borderId="12" xfId="0" applyNumberFormat="1" applyFont="1" applyFill="1" applyBorder="1" applyAlignment="1" applyProtection="1">
      <alignment horizontal="center" vertical="center" wrapText="1"/>
      <protection/>
    </xf>
    <xf numFmtId="192" fontId="17" fillId="35" borderId="12" xfId="0" applyNumberFormat="1" applyFont="1" applyFill="1" applyBorder="1" applyAlignment="1" applyProtection="1">
      <alignment horizontal="center" vertical="center" wrapText="1"/>
      <protection/>
    </xf>
    <xf numFmtId="0" fontId="17" fillId="34" borderId="18" xfId="0" applyFont="1" applyFill="1" applyBorder="1" applyAlignment="1" applyProtection="1">
      <alignment horizontal="center"/>
      <protection/>
    </xf>
    <xf numFmtId="4" fontId="51" fillId="8" borderId="23" xfId="0" applyNumberFormat="1" applyFont="1" applyFill="1" applyBorder="1" applyAlignment="1">
      <alignment vertical="center"/>
    </xf>
    <xf numFmtId="3" fontId="51" fillId="8" borderId="23" xfId="0" applyNumberFormat="1" applyFont="1" applyFill="1" applyBorder="1" applyAlignment="1">
      <alignment vertical="center"/>
    </xf>
    <xf numFmtId="4" fontId="51" fillId="8" borderId="20" xfId="0" applyNumberFormat="1" applyFont="1" applyFill="1" applyBorder="1" applyAlignment="1">
      <alignment vertical="center"/>
    </xf>
    <xf numFmtId="3" fontId="51" fillId="8" borderId="20" xfId="0" applyNumberFormat="1" applyFont="1" applyFill="1" applyBorder="1" applyAlignment="1">
      <alignment vertical="center"/>
    </xf>
    <xf numFmtId="4" fontId="51" fillId="8" borderId="21" xfId="0" applyNumberFormat="1" applyFont="1" applyFill="1" applyBorder="1" applyAlignment="1">
      <alignment vertical="center"/>
    </xf>
    <xf numFmtId="3" fontId="51" fillId="8" borderId="21" xfId="0" applyNumberFormat="1" applyFont="1" applyFill="1" applyBorder="1" applyAlignment="1">
      <alignment vertical="center"/>
    </xf>
    <xf numFmtId="190" fontId="103" fillId="33" borderId="24"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0" xfId="0" applyFont="1" applyFill="1" applyAlignment="1" applyProtection="1">
      <alignment vertical="center"/>
      <protection/>
    </xf>
    <xf numFmtId="0" fontId="0" fillId="33" borderId="24" xfId="0" applyFont="1" applyFill="1" applyBorder="1" applyAlignment="1" applyProtection="1">
      <alignment vertical="center" wrapText="1"/>
      <protection/>
    </xf>
    <xf numFmtId="3" fontId="0" fillId="33" borderId="0" xfId="0" applyNumberFormat="1" applyFont="1" applyFill="1" applyBorder="1" applyAlignment="1" applyProtection="1">
      <alignment vertical="center"/>
      <protection/>
    </xf>
    <xf numFmtId="3" fontId="12" fillId="8" borderId="23" xfId="70" applyNumberFormat="1" applyFont="1" applyFill="1" applyBorder="1" applyAlignment="1" applyProtection="1">
      <alignment vertical="center"/>
      <protection/>
    </xf>
    <xf numFmtId="2" fontId="12" fillId="8" borderId="23" xfId="70" applyNumberFormat="1" applyFont="1" applyFill="1" applyBorder="1" applyAlignment="1" applyProtection="1">
      <alignment vertical="center"/>
      <protection/>
    </xf>
    <xf numFmtId="3" fontId="12" fillId="8" borderId="20" xfId="70" applyNumberFormat="1" applyFont="1" applyFill="1" applyBorder="1" applyAlignment="1" applyProtection="1">
      <alignment vertical="center"/>
      <protection/>
    </xf>
    <xf numFmtId="2" fontId="12" fillId="8" borderId="20" xfId="70" applyNumberFormat="1" applyFont="1" applyFill="1" applyBorder="1" applyAlignment="1" applyProtection="1">
      <alignment vertical="center"/>
      <protection/>
    </xf>
    <xf numFmtId="3" fontId="12" fillId="8" borderId="21" xfId="70" applyNumberFormat="1" applyFont="1" applyFill="1" applyBorder="1" applyAlignment="1" applyProtection="1">
      <alignment vertical="center"/>
      <protection/>
    </xf>
    <xf numFmtId="2" fontId="12" fillId="8" borderId="21" xfId="70" applyNumberFormat="1" applyFont="1" applyFill="1" applyBorder="1" applyAlignment="1" applyProtection="1">
      <alignment vertical="center"/>
      <protection/>
    </xf>
    <xf numFmtId="9" fontId="12" fillId="8" borderId="23" xfId="70" applyNumberFormat="1" applyFont="1" applyFill="1" applyBorder="1" applyAlignment="1" applyProtection="1">
      <alignment vertical="center"/>
      <protection/>
    </xf>
    <xf numFmtId="9" fontId="12" fillId="8" borderId="20" xfId="70" applyNumberFormat="1" applyFont="1" applyFill="1" applyBorder="1" applyAlignment="1" applyProtection="1">
      <alignment vertical="center"/>
      <protection/>
    </xf>
    <xf numFmtId="9" fontId="12" fillId="8" borderId="21" xfId="70" applyNumberFormat="1" applyFont="1" applyFill="1" applyBorder="1" applyAlignment="1" applyProtection="1">
      <alignment vertical="center"/>
      <protection/>
    </xf>
    <xf numFmtId="4" fontId="12" fillId="8" borderId="23" xfId="70" applyNumberFormat="1" applyFont="1" applyFill="1" applyBorder="1" applyAlignment="1" applyProtection="1">
      <alignment vertical="center"/>
      <protection/>
    </xf>
    <xf numFmtId="4" fontId="12" fillId="8" borderId="20" xfId="70" applyNumberFormat="1" applyFont="1" applyFill="1" applyBorder="1" applyAlignment="1" applyProtection="1">
      <alignment vertical="center"/>
      <protection/>
    </xf>
    <xf numFmtId="4" fontId="12" fillId="8" borderId="21" xfId="70" applyNumberFormat="1" applyFont="1" applyFill="1" applyBorder="1" applyAlignment="1" applyProtection="1">
      <alignment vertical="center"/>
      <protection/>
    </xf>
    <xf numFmtId="2" fontId="12" fillId="8" borderId="40" xfId="0" applyNumberFormat="1" applyFont="1" applyFill="1" applyBorder="1" applyAlignment="1" applyProtection="1">
      <alignment vertical="center"/>
      <protection/>
    </xf>
    <xf numFmtId="2" fontId="12" fillId="8" borderId="41" xfId="0" applyNumberFormat="1" applyFont="1" applyFill="1" applyBorder="1" applyAlignment="1" applyProtection="1">
      <alignment vertical="center"/>
      <protection/>
    </xf>
    <xf numFmtId="2" fontId="12" fillId="8" borderId="42" xfId="0" applyNumberFormat="1" applyFont="1" applyFill="1" applyBorder="1" applyAlignment="1" applyProtection="1">
      <alignment vertical="center"/>
      <protection/>
    </xf>
    <xf numFmtId="0" fontId="19" fillId="34" borderId="33" xfId="0" applyFont="1" applyFill="1" applyBorder="1" applyAlignment="1" applyProtection="1">
      <alignment vertical="center"/>
      <protection/>
    </xf>
    <xf numFmtId="0" fontId="17" fillId="19" borderId="12" xfId="0" applyFont="1" applyFill="1" applyBorder="1" applyAlignment="1" applyProtection="1">
      <alignment horizontal="center"/>
      <protection/>
    </xf>
    <xf numFmtId="4" fontId="17" fillId="19" borderId="12" xfId="0" applyNumberFormat="1" applyFont="1" applyFill="1" applyBorder="1" applyAlignment="1" applyProtection="1">
      <alignment horizontal="center" vertical="center" wrapText="1"/>
      <protection/>
    </xf>
    <xf numFmtId="3" fontId="17" fillId="19" borderId="12" xfId="0" applyNumberFormat="1" applyFont="1" applyFill="1" applyBorder="1" applyAlignment="1" applyProtection="1">
      <alignment horizontal="center" vertical="center" wrapText="1"/>
      <protection/>
    </xf>
    <xf numFmtId="4" fontId="17" fillId="36" borderId="12" xfId="0" applyNumberFormat="1" applyFont="1" applyFill="1" applyBorder="1" applyAlignment="1" applyProtection="1">
      <alignment horizontal="center" vertical="center" wrapText="1"/>
      <protection/>
    </xf>
    <xf numFmtId="3" fontId="17" fillId="36" borderId="12" xfId="0" applyNumberFormat="1" applyFont="1" applyFill="1" applyBorder="1" applyAlignment="1" applyProtection="1">
      <alignment horizontal="center" vertical="center" wrapText="1"/>
      <protection/>
    </xf>
    <xf numFmtId="4" fontId="22" fillId="36" borderId="12" xfId="0" applyNumberFormat="1" applyFont="1" applyFill="1" applyBorder="1" applyAlignment="1" applyProtection="1">
      <alignment horizontal="center" vertical="center" wrapText="1"/>
      <protection/>
    </xf>
    <xf numFmtId="3" fontId="22" fillId="36" borderId="12" xfId="0" applyNumberFormat="1" applyFont="1" applyFill="1" applyBorder="1" applyAlignment="1" applyProtection="1">
      <alignment horizontal="center" vertical="center" wrapText="1"/>
      <protection/>
    </xf>
    <xf numFmtId="0" fontId="19" fillId="35" borderId="43" xfId="0" applyFont="1" applyFill="1" applyBorder="1" applyAlignment="1" applyProtection="1">
      <alignment vertical="center"/>
      <protection/>
    </xf>
    <xf numFmtId="204" fontId="38" fillId="35" borderId="44" xfId="0" applyNumberFormat="1" applyFont="1" applyFill="1" applyBorder="1" applyAlignment="1" applyProtection="1">
      <alignment vertical="center"/>
      <protection/>
    </xf>
    <xf numFmtId="204" fontId="38" fillId="35" borderId="45" xfId="0" applyNumberFormat="1" applyFont="1" applyFill="1" applyBorder="1" applyAlignment="1" applyProtection="1">
      <alignment vertical="center"/>
      <protection/>
    </xf>
    <xf numFmtId="204" fontId="38" fillId="35" borderId="46" xfId="0" applyNumberFormat="1" applyFont="1" applyFill="1" applyBorder="1" applyAlignment="1" applyProtection="1">
      <alignment vertical="center"/>
      <protection/>
    </xf>
    <xf numFmtId="0" fontId="38" fillId="35" borderId="46" xfId="0" applyFont="1" applyFill="1" applyBorder="1" applyAlignment="1" applyProtection="1">
      <alignment vertical="center"/>
      <protection/>
    </xf>
    <xf numFmtId="0" fontId="12" fillId="35" borderId="46" xfId="0" applyNumberFormat="1" applyFont="1" applyFill="1" applyBorder="1" applyAlignment="1" applyProtection="1">
      <alignment vertical="center"/>
      <protection/>
    </xf>
    <xf numFmtId="190" fontId="12" fillId="35" borderId="46" xfId="0" applyNumberFormat="1" applyFont="1" applyFill="1" applyBorder="1" applyAlignment="1" applyProtection="1">
      <alignment horizontal="center" vertical="center"/>
      <protection/>
    </xf>
    <xf numFmtId="49" fontId="12" fillId="35" borderId="46" xfId="0" applyNumberFormat="1" applyFont="1" applyFill="1" applyBorder="1" applyAlignment="1" applyProtection="1">
      <alignment vertical="center"/>
      <protection/>
    </xf>
    <xf numFmtId="0" fontId="12" fillId="35" borderId="46" xfId="0" applyFont="1" applyFill="1" applyBorder="1" applyAlignment="1">
      <alignment vertical="center"/>
    </xf>
    <xf numFmtId="4" fontId="12" fillId="35" borderId="46" xfId="40" applyNumberFormat="1" applyFont="1" applyFill="1" applyBorder="1" applyAlignment="1">
      <alignment vertical="center"/>
    </xf>
    <xf numFmtId="3" fontId="12" fillId="35" borderId="46" xfId="40" applyNumberFormat="1" applyFont="1" applyFill="1" applyBorder="1" applyAlignment="1">
      <alignment vertical="center"/>
    </xf>
    <xf numFmtId="4" fontId="51" fillId="35" borderId="46" xfId="40" applyNumberFormat="1" applyFont="1" applyFill="1" applyBorder="1" applyAlignment="1">
      <alignment vertical="center"/>
    </xf>
    <xf numFmtId="3" fontId="51" fillId="35" borderId="46" xfId="40" applyNumberFormat="1" applyFont="1" applyFill="1" applyBorder="1" applyAlignment="1">
      <alignment vertical="center"/>
    </xf>
    <xf numFmtId="3" fontId="12" fillId="35" borderId="46" xfId="70" applyNumberFormat="1" applyFont="1" applyFill="1" applyBorder="1" applyAlignment="1" applyProtection="1">
      <alignment vertical="center"/>
      <protection/>
    </xf>
    <xf numFmtId="4" fontId="12" fillId="35" borderId="46" xfId="70" applyNumberFormat="1" applyFont="1" applyFill="1" applyBorder="1" applyAlignment="1" applyProtection="1">
      <alignment vertical="center"/>
      <protection/>
    </xf>
    <xf numFmtId="192" fontId="12" fillId="35" borderId="46" xfId="70" applyNumberFormat="1" applyFont="1" applyFill="1" applyBorder="1" applyAlignment="1" applyProtection="1">
      <alignment vertical="center"/>
      <protection/>
    </xf>
    <xf numFmtId="4" fontId="12" fillId="35" borderId="46" xfId="0" applyNumberFormat="1" applyFont="1" applyFill="1" applyBorder="1" applyAlignment="1">
      <alignment vertical="center"/>
    </xf>
    <xf numFmtId="3" fontId="12" fillId="35" borderId="46" xfId="0" applyNumberFormat="1" applyFont="1" applyFill="1" applyBorder="1" applyAlignment="1">
      <alignment vertical="center"/>
    </xf>
    <xf numFmtId="186" fontId="52" fillId="35" borderId="11" xfId="43" applyNumberFormat="1" applyFont="1" applyFill="1" applyBorder="1" applyAlignment="1" applyProtection="1">
      <alignment vertical="center"/>
      <protection/>
    </xf>
    <xf numFmtId="4" fontId="12" fillId="35" borderId="47" xfId="70" applyNumberFormat="1" applyFont="1" applyFill="1" applyBorder="1" applyAlignment="1" applyProtection="1">
      <alignment vertical="center"/>
      <protection/>
    </xf>
    <xf numFmtId="0" fontId="19" fillId="35" borderId="33" xfId="0" applyFont="1" applyFill="1" applyBorder="1" applyAlignment="1" applyProtection="1">
      <alignment vertical="center"/>
      <protection/>
    </xf>
    <xf numFmtId="0" fontId="23" fillId="14" borderId="27" xfId="0" applyFont="1" applyFill="1" applyBorder="1" applyAlignment="1" applyProtection="1">
      <alignment horizontal="center" vertical="center" wrapText="1"/>
      <protection/>
    </xf>
    <xf numFmtId="0" fontId="104" fillId="14" borderId="27" xfId="0" applyFont="1" applyFill="1" applyBorder="1" applyAlignment="1" applyProtection="1">
      <alignment horizontal="center" vertical="center" wrapText="1"/>
      <protection/>
    </xf>
    <xf numFmtId="0" fontId="106" fillId="14" borderId="27" xfId="0" applyFont="1" applyFill="1" applyBorder="1" applyAlignment="1" applyProtection="1">
      <alignment horizontal="center" vertical="center" wrapText="1"/>
      <protection/>
    </xf>
    <xf numFmtId="0" fontId="107" fillId="0" borderId="11" xfId="0" applyFont="1" applyBorder="1" applyAlignment="1">
      <alignment horizontal="center" vertical="center" wrapText="1"/>
    </xf>
    <xf numFmtId="0" fontId="38" fillId="0" borderId="23" xfId="0" applyNumberFormat="1" applyFont="1" applyFill="1" applyBorder="1" applyAlignment="1" applyProtection="1">
      <alignment horizontal="center" vertical="center"/>
      <protection/>
    </xf>
    <xf numFmtId="204" fontId="38" fillId="0" borderId="23" xfId="0" applyNumberFormat="1" applyFont="1" applyFill="1" applyBorder="1" applyAlignment="1" applyProtection="1">
      <alignment horizontal="center" vertical="center"/>
      <protection/>
    </xf>
    <xf numFmtId="0" fontId="38" fillId="37" borderId="23" xfId="0" applyNumberFormat="1" applyFont="1" applyFill="1" applyBorder="1" applyAlignment="1" applyProtection="1">
      <alignment horizontal="center" vertical="center"/>
      <protection/>
    </xf>
    <xf numFmtId="0" fontId="38" fillId="0" borderId="20" xfId="0" applyNumberFormat="1" applyFont="1" applyFill="1" applyBorder="1" applyAlignment="1" applyProtection="1">
      <alignment horizontal="center" vertical="center"/>
      <protection/>
    </xf>
    <xf numFmtId="204" fontId="38" fillId="33" borderId="20" xfId="0" applyNumberFormat="1" applyFont="1" applyFill="1" applyBorder="1" applyAlignment="1" applyProtection="1">
      <alignment horizontal="center" vertical="center"/>
      <protection/>
    </xf>
    <xf numFmtId="0" fontId="38" fillId="0" borderId="20" xfId="0" applyFont="1" applyFill="1" applyBorder="1" applyAlignment="1" applyProtection="1">
      <alignment horizontal="center" vertical="center"/>
      <protection/>
    </xf>
    <xf numFmtId="0" fontId="38" fillId="36" borderId="20" xfId="0" applyNumberFormat="1" applyFont="1" applyFill="1" applyBorder="1" applyAlignment="1" applyProtection="1">
      <alignment horizontal="center" vertical="center"/>
      <protection/>
    </xf>
    <xf numFmtId="0" fontId="38" fillId="38" borderId="20" xfId="0" applyNumberFormat="1" applyFont="1" applyFill="1" applyBorder="1" applyAlignment="1" applyProtection="1">
      <alignment horizontal="center" vertical="center"/>
      <protection/>
    </xf>
    <xf numFmtId="0" fontId="38" fillId="37" borderId="20" xfId="0" applyNumberFormat="1" applyFont="1" applyFill="1" applyBorder="1" applyAlignment="1" applyProtection="1">
      <alignment horizontal="center" vertical="center"/>
      <protection/>
    </xf>
    <xf numFmtId="0" fontId="38" fillId="33" borderId="20" xfId="0" applyNumberFormat="1"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38" fillId="39" borderId="20" xfId="0" applyNumberFormat="1" applyFont="1" applyFill="1" applyBorder="1" applyAlignment="1" applyProtection="1">
      <alignment horizontal="center" vertical="center"/>
      <protection/>
    </xf>
    <xf numFmtId="0" fontId="96" fillId="0" borderId="20" xfId="0" applyFont="1" applyFill="1" applyBorder="1" applyAlignment="1" applyProtection="1">
      <alignment horizontal="center" vertical="center"/>
      <protection/>
    </xf>
    <xf numFmtId="204" fontId="38" fillId="0" borderId="20" xfId="0" applyNumberFormat="1" applyFont="1" applyFill="1" applyBorder="1" applyAlignment="1" applyProtection="1">
      <alignment horizontal="center" vertical="center"/>
      <protection/>
    </xf>
    <xf numFmtId="0" fontId="96" fillId="33" borderId="20" xfId="0" applyFont="1" applyFill="1" applyBorder="1" applyAlignment="1" applyProtection="1">
      <alignment horizontal="center" vertical="center"/>
      <protection/>
    </xf>
    <xf numFmtId="0" fontId="38" fillId="36" borderId="21" xfId="0" applyNumberFormat="1" applyFont="1" applyFill="1" applyBorder="1" applyAlignment="1" applyProtection="1">
      <alignment horizontal="center" vertical="center"/>
      <protection/>
    </xf>
    <xf numFmtId="0" fontId="38" fillId="0" borderId="21" xfId="0" applyNumberFormat="1" applyFont="1" applyFill="1" applyBorder="1" applyAlignment="1" applyProtection="1">
      <alignment horizontal="center" vertical="center"/>
      <protection/>
    </xf>
    <xf numFmtId="0" fontId="38" fillId="38" borderId="21" xfId="0" applyNumberFormat="1" applyFont="1" applyFill="1" applyBorder="1" applyAlignment="1" applyProtection="1">
      <alignment horizontal="center" vertical="center"/>
      <protection/>
    </xf>
    <xf numFmtId="0" fontId="38" fillId="33" borderId="21" xfId="0" applyNumberFormat="1" applyFont="1" applyFill="1" applyBorder="1" applyAlignment="1" applyProtection="1">
      <alignment horizontal="center" vertical="center"/>
      <protection/>
    </xf>
    <xf numFmtId="0" fontId="132" fillId="33" borderId="48" xfId="0" applyNumberFormat="1" applyFont="1" applyFill="1" applyBorder="1" applyAlignment="1" applyProtection="1">
      <alignment horizontal="center" vertical="center"/>
      <protection/>
    </xf>
    <xf numFmtId="0" fontId="132" fillId="33" borderId="49" xfId="0" applyNumberFormat="1" applyFont="1" applyFill="1" applyBorder="1" applyAlignment="1" applyProtection="1">
      <alignment horizontal="center" vertical="center"/>
      <protection/>
    </xf>
    <xf numFmtId="0" fontId="133" fillId="33" borderId="49" xfId="0" applyFont="1" applyFill="1" applyBorder="1" applyAlignment="1" applyProtection="1">
      <alignment horizontal="center" vertical="center"/>
      <protection/>
    </xf>
    <xf numFmtId="0" fontId="132" fillId="40" borderId="49" xfId="0" applyNumberFormat="1" applyFont="1" applyFill="1" applyBorder="1" applyAlignment="1" applyProtection="1">
      <alignment horizontal="center" vertical="center"/>
      <protection/>
    </xf>
    <xf numFmtId="0" fontId="134" fillId="33" borderId="49" xfId="0" applyFont="1" applyFill="1" applyBorder="1" applyAlignment="1" applyProtection="1">
      <alignment horizontal="center" vertical="center"/>
      <protection/>
    </xf>
    <xf numFmtId="0" fontId="132" fillId="33" borderId="50" xfId="0" applyNumberFormat="1" applyFont="1" applyFill="1" applyBorder="1" applyAlignment="1" applyProtection="1">
      <alignment horizontal="center" vertical="center"/>
      <protection/>
    </xf>
    <xf numFmtId="0" fontId="51" fillId="7" borderId="51" xfId="0" applyNumberFormat="1" applyFont="1" applyFill="1" applyBorder="1" applyAlignment="1" applyProtection="1">
      <alignment vertical="center"/>
      <protection locked="0"/>
    </xf>
    <xf numFmtId="204" fontId="51" fillId="7" borderId="52" xfId="0" applyNumberFormat="1" applyFont="1" applyFill="1" applyBorder="1" applyAlignment="1">
      <alignment vertical="center"/>
    </xf>
    <xf numFmtId="0" fontId="51" fillId="7" borderId="52" xfId="0" applyNumberFormat="1" applyFont="1" applyFill="1" applyBorder="1" applyAlignment="1" applyProtection="1">
      <alignment vertical="center"/>
      <protection/>
    </xf>
    <xf numFmtId="0" fontId="51" fillId="7" borderId="52" xfId="0" applyFont="1" applyFill="1" applyBorder="1" applyAlignment="1" applyProtection="1">
      <alignment vertical="center"/>
      <protection locked="0"/>
    </xf>
    <xf numFmtId="0" fontId="51" fillId="7" borderId="52" xfId="0" applyNumberFormat="1" applyFont="1" applyFill="1" applyBorder="1" applyAlignment="1">
      <alignment vertical="center"/>
    </xf>
    <xf numFmtId="0" fontId="51" fillId="7" borderId="52" xfId="0" applyFont="1" applyFill="1" applyBorder="1" applyAlignment="1">
      <alignment vertical="center"/>
    </xf>
    <xf numFmtId="0" fontId="132" fillId="33" borderId="0"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horizontal="center" vertical="center"/>
      <protection/>
    </xf>
    <xf numFmtId="0" fontId="38" fillId="37" borderId="0" xfId="0" applyNumberFormat="1" applyFont="1" applyFill="1" applyBorder="1" applyAlignment="1" applyProtection="1">
      <alignment horizontal="center" vertical="center"/>
      <protection/>
    </xf>
    <xf numFmtId="204" fontId="38" fillId="33" borderId="0" xfId="0" applyNumberFormat="1" applyFont="1" applyFill="1" applyBorder="1" applyAlignment="1" applyProtection="1">
      <alignment horizontal="center" vertical="center"/>
      <protection/>
    </xf>
    <xf numFmtId="0" fontId="38" fillId="36" borderId="0" xfId="0" applyNumberFormat="1" applyFont="1" applyFill="1" applyBorder="1" applyAlignment="1" applyProtection="1">
      <alignment horizontal="center" vertical="center"/>
      <protection/>
    </xf>
    <xf numFmtId="0" fontId="38" fillId="38" borderId="0" xfId="0" applyNumberFormat="1" applyFont="1" applyFill="1" applyBorder="1" applyAlignment="1" applyProtection="1">
      <alignment horizontal="center" vertical="center"/>
      <protection/>
    </xf>
    <xf numFmtId="0" fontId="133" fillId="33" borderId="0" xfId="0" applyFont="1" applyFill="1" applyBorder="1" applyAlignment="1" applyProtection="1">
      <alignment horizontal="center" vertical="center"/>
      <protection/>
    </xf>
    <xf numFmtId="0" fontId="132" fillId="40" borderId="0" xfId="0" applyNumberFormat="1" applyFont="1" applyFill="1" applyBorder="1" applyAlignment="1" applyProtection="1">
      <alignment horizontal="center" vertical="center"/>
      <protection/>
    </xf>
    <xf numFmtId="0" fontId="38"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38" fillId="39" borderId="0" xfId="0" applyNumberFormat="1" applyFont="1" applyFill="1" applyBorder="1" applyAlignment="1" applyProtection="1">
      <alignment horizontal="center" vertical="center"/>
      <protection/>
    </xf>
    <xf numFmtId="0" fontId="96" fillId="0" borderId="0" xfId="0" applyFont="1" applyFill="1" applyBorder="1" applyAlignment="1" applyProtection="1">
      <alignment horizontal="center" vertical="center"/>
      <protection/>
    </xf>
    <xf numFmtId="0" fontId="134" fillId="33" borderId="0" xfId="0" applyFont="1" applyFill="1" applyBorder="1" applyAlignment="1" applyProtection="1">
      <alignment horizontal="center" vertical="center"/>
      <protection/>
    </xf>
    <xf numFmtId="0" fontId="132" fillId="33" borderId="27" xfId="0" applyNumberFormat="1" applyFont="1" applyFill="1" applyBorder="1" applyAlignment="1" applyProtection="1">
      <alignment horizontal="center" vertical="center"/>
      <protection/>
    </xf>
    <xf numFmtId="0" fontId="38" fillId="0" borderId="27" xfId="0" applyNumberFormat="1" applyFont="1" applyFill="1" applyBorder="1" applyAlignment="1" applyProtection="1">
      <alignment horizontal="center" vertical="center"/>
      <protection/>
    </xf>
    <xf numFmtId="0" fontId="133" fillId="33" borderId="27" xfId="0" applyFont="1" applyFill="1" applyBorder="1" applyAlignment="1" applyProtection="1">
      <alignment horizontal="center" vertical="center"/>
      <protection/>
    </xf>
    <xf numFmtId="204" fontId="38" fillId="0" borderId="27" xfId="0" applyNumberFormat="1" applyFont="1" applyFill="1" applyBorder="1" applyAlignment="1" applyProtection="1">
      <alignment horizontal="center" vertical="center"/>
      <protection/>
    </xf>
    <xf numFmtId="0" fontId="38" fillId="37" borderId="27" xfId="0" applyNumberFormat="1" applyFont="1" applyFill="1" applyBorder="1" applyAlignment="1" applyProtection="1">
      <alignment horizontal="center" vertical="center"/>
      <protection/>
    </xf>
    <xf numFmtId="0" fontId="132" fillId="33" borderId="11" xfId="0" applyNumberFormat="1" applyFont="1" applyFill="1" applyBorder="1" applyAlignment="1" applyProtection="1">
      <alignment horizontal="center" vertical="center"/>
      <protection/>
    </xf>
    <xf numFmtId="0" fontId="133" fillId="33" borderId="11" xfId="0" applyFont="1" applyFill="1" applyBorder="1" applyAlignment="1" applyProtection="1">
      <alignment horizontal="center" vertical="center"/>
      <protection/>
    </xf>
    <xf numFmtId="0" fontId="38" fillId="37" borderId="11" xfId="0" applyNumberFormat="1" applyFont="1" applyFill="1" applyBorder="1" applyAlignment="1" applyProtection="1">
      <alignment horizontal="center" vertical="center"/>
      <protection/>
    </xf>
    <xf numFmtId="0" fontId="51" fillId="7" borderId="53" xfId="0" applyFont="1" applyFill="1" applyBorder="1" applyAlignment="1" applyProtection="1">
      <alignment vertical="center"/>
      <protection locked="0"/>
    </xf>
    <xf numFmtId="190" fontId="12" fillId="7" borderId="21" xfId="0" applyNumberFormat="1" applyFont="1" applyFill="1" applyBorder="1" applyAlignment="1" applyProtection="1">
      <alignment horizontal="center" vertical="center"/>
      <protection locked="0"/>
    </xf>
    <xf numFmtId="0" fontId="12" fillId="7" borderId="21"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4" fontId="12" fillId="0" borderId="21" xfId="43" applyNumberFormat="1" applyFont="1" applyFill="1" applyBorder="1" applyAlignment="1" applyProtection="1">
      <alignment vertical="center"/>
      <protection locked="0"/>
    </xf>
    <xf numFmtId="3" fontId="12" fillId="0" borderId="21" xfId="43" applyNumberFormat="1" applyFont="1" applyFill="1" applyBorder="1" applyAlignment="1" applyProtection="1">
      <alignment vertical="center"/>
      <protection locked="0"/>
    </xf>
    <xf numFmtId="3" fontId="12" fillId="0" borderId="21" xfId="43" applyNumberFormat="1" applyFont="1" applyFill="1" applyBorder="1" applyAlignment="1" applyProtection="1">
      <alignment vertical="center"/>
      <protection/>
    </xf>
    <xf numFmtId="0" fontId="19" fillId="34" borderId="54" xfId="0" applyFont="1" applyFill="1" applyBorder="1" applyAlignment="1" applyProtection="1">
      <alignment vertical="center"/>
      <protection/>
    </xf>
    <xf numFmtId="0" fontId="19" fillId="34" borderId="55" xfId="0" applyFont="1" applyFill="1" applyBorder="1" applyAlignment="1" applyProtection="1">
      <alignment vertical="center"/>
      <protection/>
    </xf>
    <xf numFmtId="0" fontId="113" fillId="14" borderId="27" xfId="0" applyFont="1" applyFill="1" applyBorder="1" applyAlignment="1" applyProtection="1">
      <alignment horizontal="center" vertical="center" wrapText="1"/>
      <protection/>
    </xf>
    <xf numFmtId="0" fontId="114" fillId="0" borderId="11" xfId="0" applyFont="1" applyBorder="1" applyAlignment="1">
      <alignment horizontal="center" vertical="center" wrapText="1"/>
    </xf>
    <xf numFmtId="0" fontId="17" fillId="33" borderId="38" xfId="0" applyFont="1" applyFill="1" applyBorder="1" applyAlignment="1" applyProtection="1">
      <alignment horizontal="center"/>
      <protection/>
    </xf>
    <xf numFmtId="0" fontId="17" fillId="0" borderId="38" xfId="0" applyFont="1" applyFill="1" applyBorder="1" applyAlignment="1" applyProtection="1">
      <alignment horizontal="center"/>
      <protection/>
    </xf>
    <xf numFmtId="190" fontId="17" fillId="33" borderId="38" xfId="0" applyNumberFormat="1" applyFont="1" applyFill="1" applyBorder="1" applyAlignment="1" applyProtection="1">
      <alignment horizontal="center"/>
      <protection/>
    </xf>
    <xf numFmtId="0" fontId="17" fillId="33" borderId="38" xfId="0" applyFont="1" applyFill="1" applyBorder="1" applyAlignment="1" applyProtection="1">
      <alignment horizontal="center" vertical="center" wrapText="1"/>
      <protection/>
    </xf>
    <xf numFmtId="0" fontId="17" fillId="33" borderId="38" xfId="0" applyFont="1" applyFill="1" applyBorder="1" applyAlignment="1" applyProtection="1">
      <alignment horizontal="center" vertical="center" wrapText="1"/>
      <protection/>
    </xf>
    <xf numFmtId="2" fontId="17" fillId="33" borderId="38"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wrapText="1"/>
      <protection/>
    </xf>
    <xf numFmtId="0" fontId="17" fillId="33" borderId="18" xfId="0" applyFont="1" applyFill="1" applyBorder="1" applyAlignment="1" applyProtection="1">
      <alignment horizont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28</xdr:col>
      <xdr:colOff>0</xdr:colOff>
      <xdr:row>0</xdr:row>
      <xdr:rowOff>0</xdr:rowOff>
    </xdr:to>
    <xdr:sp fLocksText="0">
      <xdr:nvSpPr>
        <xdr:cNvPr id="1" name="Text Box 1"/>
        <xdr:cNvSpPr txBox="1">
          <a:spLocks noChangeArrowheads="1"/>
        </xdr:cNvSpPr>
      </xdr:nvSpPr>
      <xdr:spPr>
        <a:xfrm>
          <a:off x="0" y="0"/>
          <a:ext cx="213931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466725</xdr:colOff>
      <xdr:row>0</xdr:row>
      <xdr:rowOff>0</xdr:rowOff>
    </xdr:to>
    <xdr:sp fLocksText="0">
      <xdr:nvSpPr>
        <xdr:cNvPr id="2" name="Text Box 2"/>
        <xdr:cNvSpPr txBox="1">
          <a:spLocks noChangeArrowheads="1"/>
        </xdr:cNvSpPr>
      </xdr:nvSpPr>
      <xdr:spPr>
        <a:xfrm>
          <a:off x="19735800" y="0"/>
          <a:ext cx="16573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247650</xdr:colOff>
      <xdr:row>3</xdr:row>
      <xdr:rowOff>104775</xdr:rowOff>
    </xdr:from>
    <xdr:to>
      <xdr:col>15</xdr:col>
      <xdr:colOff>38100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0744200" y="1419225"/>
          <a:ext cx="25050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27</xdr:col>
      <xdr:colOff>0</xdr:colOff>
      <xdr:row>0</xdr:row>
      <xdr:rowOff>0</xdr:rowOff>
    </xdr:to>
    <xdr:sp fLocksText="0">
      <xdr:nvSpPr>
        <xdr:cNvPr id="1" name="Text Box 1"/>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133350</xdr:colOff>
      <xdr:row>0</xdr:row>
      <xdr:rowOff>0</xdr:rowOff>
    </xdr:from>
    <xdr:to>
      <xdr:col>27</xdr:col>
      <xdr:colOff>0</xdr:colOff>
      <xdr:row>0</xdr:row>
      <xdr:rowOff>0</xdr:rowOff>
    </xdr:to>
    <xdr:sp fLocksText="0">
      <xdr:nvSpPr>
        <xdr:cNvPr id="2" name="Text Box 2"/>
        <xdr:cNvSpPr txBox="1">
          <a:spLocks noChangeArrowheads="1"/>
        </xdr:cNvSpPr>
      </xdr:nvSpPr>
      <xdr:spPr>
        <a:xfrm>
          <a:off x="12734925"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3" name="Text Box 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4" name="Text Box 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27</xdr:col>
      <xdr:colOff>0</xdr:colOff>
      <xdr:row>0</xdr:row>
      <xdr:rowOff>0</xdr:rowOff>
    </xdr:to>
    <xdr:sp>
      <xdr:nvSpPr>
        <xdr:cNvPr id="5" name="Text Box 5"/>
        <xdr:cNvSpPr txBox="1">
          <a:spLocks noChangeArrowheads="1"/>
        </xdr:cNvSpPr>
      </xdr:nvSpPr>
      <xdr:spPr>
        <a:xfrm>
          <a:off x="19050" y="0"/>
          <a:ext cx="138207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25</xdr:col>
      <xdr:colOff>342900</xdr:colOff>
      <xdr:row>0</xdr:row>
      <xdr:rowOff>0</xdr:rowOff>
    </xdr:from>
    <xdr:to>
      <xdr:col>27</xdr:col>
      <xdr:colOff>0</xdr:colOff>
      <xdr:row>0</xdr:row>
      <xdr:rowOff>0</xdr:rowOff>
    </xdr:to>
    <xdr:sp fLocksText="0">
      <xdr:nvSpPr>
        <xdr:cNvPr id="6" name="Text Box 6"/>
        <xdr:cNvSpPr txBox="1">
          <a:spLocks noChangeArrowheads="1"/>
        </xdr:cNvSpPr>
      </xdr:nvSpPr>
      <xdr:spPr>
        <a:xfrm>
          <a:off x="12944475"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27</xdr:col>
      <xdr:colOff>0</xdr:colOff>
      <xdr:row>0</xdr:row>
      <xdr:rowOff>0</xdr:rowOff>
    </xdr:to>
    <xdr:sp fLocksText="0">
      <xdr:nvSpPr>
        <xdr:cNvPr id="7" name="Text Box 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8" name="Text Box 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27</xdr:col>
      <xdr:colOff>0</xdr:colOff>
      <xdr:row>0</xdr:row>
      <xdr:rowOff>0</xdr:rowOff>
    </xdr:to>
    <xdr:sp>
      <xdr:nvSpPr>
        <xdr:cNvPr id="9" name="Text Box 9"/>
        <xdr:cNvSpPr txBox="1">
          <a:spLocks noChangeArrowheads="1"/>
        </xdr:cNvSpPr>
      </xdr:nvSpPr>
      <xdr:spPr>
        <a:xfrm>
          <a:off x="19050" y="0"/>
          <a:ext cx="138207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390525</xdr:colOff>
      <xdr:row>0</xdr:row>
      <xdr:rowOff>0</xdr:rowOff>
    </xdr:from>
    <xdr:to>
      <xdr:col>27</xdr:col>
      <xdr:colOff>0</xdr:colOff>
      <xdr:row>0</xdr:row>
      <xdr:rowOff>0</xdr:rowOff>
    </xdr:to>
    <xdr:sp fLocksText="0">
      <xdr:nvSpPr>
        <xdr:cNvPr id="10" name="Text Box 10"/>
        <xdr:cNvSpPr txBox="1">
          <a:spLocks noChangeArrowheads="1"/>
        </xdr:cNvSpPr>
      </xdr:nvSpPr>
      <xdr:spPr>
        <a:xfrm>
          <a:off x="9963150" y="0"/>
          <a:ext cx="38766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27</xdr:col>
      <xdr:colOff>0</xdr:colOff>
      <xdr:row>0</xdr:row>
      <xdr:rowOff>0</xdr:rowOff>
    </xdr:to>
    <xdr:sp fLocksText="0">
      <xdr:nvSpPr>
        <xdr:cNvPr id="11" name="Text Box 11"/>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133350</xdr:colOff>
      <xdr:row>0</xdr:row>
      <xdr:rowOff>0</xdr:rowOff>
    </xdr:from>
    <xdr:to>
      <xdr:col>27</xdr:col>
      <xdr:colOff>0</xdr:colOff>
      <xdr:row>0</xdr:row>
      <xdr:rowOff>0</xdr:rowOff>
    </xdr:to>
    <xdr:sp fLocksText="0">
      <xdr:nvSpPr>
        <xdr:cNvPr id="12" name="Text Box 12"/>
        <xdr:cNvSpPr txBox="1">
          <a:spLocks noChangeArrowheads="1"/>
        </xdr:cNvSpPr>
      </xdr:nvSpPr>
      <xdr:spPr>
        <a:xfrm>
          <a:off x="12734925" y="0"/>
          <a:ext cx="11049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13" name="Text Box 1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14" name="Text Box 1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342900</xdr:colOff>
      <xdr:row>0</xdr:row>
      <xdr:rowOff>0</xdr:rowOff>
    </xdr:from>
    <xdr:to>
      <xdr:col>27</xdr:col>
      <xdr:colOff>0</xdr:colOff>
      <xdr:row>0</xdr:row>
      <xdr:rowOff>0</xdr:rowOff>
    </xdr:to>
    <xdr:sp fLocksText="0">
      <xdr:nvSpPr>
        <xdr:cNvPr id="15" name="Text Box 16"/>
        <xdr:cNvSpPr txBox="1">
          <a:spLocks noChangeArrowheads="1"/>
        </xdr:cNvSpPr>
      </xdr:nvSpPr>
      <xdr:spPr>
        <a:xfrm>
          <a:off x="12944475" y="0"/>
          <a:ext cx="89535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27</xdr:col>
      <xdr:colOff>0</xdr:colOff>
      <xdr:row>0</xdr:row>
      <xdr:rowOff>0</xdr:rowOff>
    </xdr:to>
    <xdr:sp fLocksText="0">
      <xdr:nvSpPr>
        <xdr:cNvPr id="16" name="Text Box 1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17" name="Text Box 1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27</xdr:col>
      <xdr:colOff>0</xdr:colOff>
      <xdr:row>0</xdr:row>
      <xdr:rowOff>0</xdr:rowOff>
    </xdr:to>
    <xdr:sp>
      <xdr:nvSpPr>
        <xdr:cNvPr id="18" name="Text Box 19"/>
        <xdr:cNvSpPr txBox="1">
          <a:spLocks noChangeArrowheads="1"/>
        </xdr:cNvSpPr>
      </xdr:nvSpPr>
      <xdr:spPr>
        <a:xfrm>
          <a:off x="19050" y="0"/>
          <a:ext cx="138207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27</xdr:col>
      <xdr:colOff>0</xdr:colOff>
      <xdr:row>0</xdr:row>
      <xdr:rowOff>0</xdr:rowOff>
    </xdr:to>
    <xdr:sp>
      <xdr:nvSpPr>
        <xdr:cNvPr id="19" name="Text Box 21"/>
        <xdr:cNvSpPr txBox="1">
          <a:spLocks noChangeArrowheads="1"/>
        </xdr:cNvSpPr>
      </xdr:nvSpPr>
      <xdr:spPr>
        <a:xfrm>
          <a:off x="19050" y="0"/>
          <a:ext cx="138207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26</xdr:col>
      <xdr:colOff>400050</xdr:colOff>
      <xdr:row>0</xdr:row>
      <xdr:rowOff>0</xdr:rowOff>
    </xdr:from>
    <xdr:to>
      <xdr:col>27</xdr:col>
      <xdr:colOff>0</xdr:colOff>
      <xdr:row>0</xdr:row>
      <xdr:rowOff>0</xdr:rowOff>
    </xdr:to>
    <xdr:sp fLocksText="0">
      <xdr:nvSpPr>
        <xdr:cNvPr id="20" name="Text Box 22"/>
        <xdr:cNvSpPr txBox="1">
          <a:spLocks noChangeArrowheads="1"/>
        </xdr:cNvSpPr>
      </xdr:nvSpPr>
      <xdr:spPr>
        <a:xfrm>
          <a:off x="13754100" y="0"/>
          <a:ext cx="857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27</xdr:col>
      <xdr:colOff>0</xdr:colOff>
      <xdr:row>0</xdr:row>
      <xdr:rowOff>0</xdr:rowOff>
    </xdr:to>
    <xdr:sp fLocksText="0">
      <xdr:nvSpPr>
        <xdr:cNvPr id="21" name="Text Box 2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22" name="Text Box 2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23" name="Text Box 2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24" name="Text Box 2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25" name="Text Box 31"/>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26" name="Text Box 32"/>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27" name="Text Box 35"/>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28" name="Text Box 36"/>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29" name="Text Box 39"/>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30" name="Text Box 40"/>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31" name="Text Box 4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32" name="Text Box 4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33" name="Text Box 4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34" name="Text Box 4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35" name="Text Box 51"/>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36" name="Text Box 52"/>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37" name="Text Box 55"/>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38" name="Text Box 56"/>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50</xdr:col>
      <xdr:colOff>104775</xdr:colOff>
      <xdr:row>0</xdr:row>
      <xdr:rowOff>0</xdr:rowOff>
    </xdr:to>
    <xdr:sp>
      <xdr:nvSpPr>
        <xdr:cNvPr id="39" name="Text Box 57"/>
        <xdr:cNvSpPr txBox="1">
          <a:spLocks noChangeArrowheads="1"/>
        </xdr:cNvSpPr>
      </xdr:nvSpPr>
      <xdr:spPr>
        <a:xfrm>
          <a:off x="19050" y="0"/>
          <a:ext cx="18821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27</xdr:col>
      <xdr:colOff>0</xdr:colOff>
      <xdr:row>0</xdr:row>
      <xdr:rowOff>0</xdr:rowOff>
    </xdr:to>
    <xdr:sp fLocksText="0">
      <xdr:nvSpPr>
        <xdr:cNvPr id="40" name="Text Box 59"/>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41" name="Text Box 60"/>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42" name="Text Box 6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43" name="Text Box 6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44" name="Text Box 6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45" name="Text Box 6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19</xdr:col>
      <xdr:colOff>657225</xdr:colOff>
      <xdr:row>0</xdr:row>
      <xdr:rowOff>0</xdr:rowOff>
    </xdr:to>
    <xdr:sp>
      <xdr:nvSpPr>
        <xdr:cNvPr id="46" name="Text Box 71"/>
        <xdr:cNvSpPr txBox="1">
          <a:spLocks noChangeArrowheads="1"/>
        </xdr:cNvSpPr>
      </xdr:nvSpPr>
      <xdr:spPr>
        <a:xfrm>
          <a:off x="28575" y="0"/>
          <a:ext cx="99345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20</xdr:col>
      <xdr:colOff>47625</xdr:colOff>
      <xdr:row>0</xdr:row>
      <xdr:rowOff>0</xdr:rowOff>
    </xdr:from>
    <xdr:to>
      <xdr:col>27</xdr:col>
      <xdr:colOff>0</xdr:colOff>
      <xdr:row>0</xdr:row>
      <xdr:rowOff>0</xdr:rowOff>
    </xdr:to>
    <xdr:sp fLocksText="0">
      <xdr:nvSpPr>
        <xdr:cNvPr id="47" name="Text Box 72"/>
        <xdr:cNvSpPr txBox="1">
          <a:spLocks noChangeArrowheads="1"/>
        </xdr:cNvSpPr>
      </xdr:nvSpPr>
      <xdr:spPr>
        <a:xfrm>
          <a:off x="9963150" y="0"/>
          <a:ext cx="38766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27</xdr:col>
      <xdr:colOff>0</xdr:colOff>
      <xdr:row>0</xdr:row>
      <xdr:rowOff>0</xdr:rowOff>
    </xdr:to>
    <xdr:sp fLocksText="0">
      <xdr:nvSpPr>
        <xdr:cNvPr id="48" name="Text Box 73"/>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49" name="Text Box 74"/>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27</xdr:col>
      <xdr:colOff>0</xdr:colOff>
      <xdr:row>0</xdr:row>
      <xdr:rowOff>0</xdr:rowOff>
    </xdr:to>
    <xdr:sp fLocksText="0">
      <xdr:nvSpPr>
        <xdr:cNvPr id="50" name="Text Box 77"/>
        <xdr:cNvSpPr txBox="1">
          <a:spLocks noChangeArrowheads="1"/>
        </xdr:cNvSpPr>
      </xdr:nvSpPr>
      <xdr:spPr>
        <a:xfrm>
          <a:off x="0" y="0"/>
          <a:ext cx="13839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133350</xdr:colOff>
      <xdr:row>0</xdr:row>
      <xdr:rowOff>0</xdr:rowOff>
    </xdr:from>
    <xdr:to>
      <xdr:col>27</xdr:col>
      <xdr:colOff>0</xdr:colOff>
      <xdr:row>0</xdr:row>
      <xdr:rowOff>0</xdr:rowOff>
    </xdr:to>
    <xdr:sp fLocksText="0">
      <xdr:nvSpPr>
        <xdr:cNvPr id="51" name="Text Box 78"/>
        <xdr:cNvSpPr txBox="1">
          <a:spLocks noChangeArrowheads="1"/>
        </xdr:cNvSpPr>
      </xdr:nvSpPr>
      <xdr:spPr>
        <a:xfrm>
          <a:off x="12230100" y="0"/>
          <a:ext cx="1609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247650</xdr:colOff>
      <xdr:row>3</xdr:row>
      <xdr:rowOff>104775</xdr:rowOff>
    </xdr:from>
    <xdr:to>
      <xdr:col>14</xdr:col>
      <xdr:colOff>428625</xdr:colOff>
      <xdr:row>4</xdr:row>
      <xdr:rowOff>381000</xdr:rowOff>
    </xdr:to>
    <xdr:pic>
      <xdr:nvPicPr>
        <xdr:cNvPr id="52" name="Picture 82" descr="Logo son"/>
        <xdr:cNvPicPr preferRelativeResize="1">
          <a:picLocks noChangeAspect="1"/>
        </xdr:cNvPicPr>
      </xdr:nvPicPr>
      <xdr:blipFill>
        <a:blip r:embed="rId1"/>
        <a:stretch>
          <a:fillRect/>
        </a:stretch>
      </xdr:blipFill>
      <xdr:spPr>
        <a:xfrm>
          <a:off x="7267575" y="1200150"/>
          <a:ext cx="25050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4"/>
  <sheetViews>
    <sheetView tabSelected="1" zoomScale="60" zoomScaleNormal="60" zoomScalePageLayoutView="0" workbookViewId="0" topLeftCell="A1">
      <pane xSplit="15" ySplit="10" topLeftCell="P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4.00390625" style="29" bestFit="1" customWidth="1"/>
    <col min="2" max="2" width="2.00390625" style="30" bestFit="1" customWidth="1"/>
    <col min="3" max="3" width="2.00390625" style="30" customWidth="1"/>
    <col min="4" max="5" width="1.8515625" style="30" bestFit="1" customWidth="1"/>
    <col min="6" max="6" width="1.7109375" style="31" bestFit="1" customWidth="1"/>
    <col min="7" max="7" width="51.140625" style="32" bestFit="1" customWidth="1"/>
    <col min="8" max="8" width="26.28125" style="32" bestFit="1" customWidth="1"/>
    <col min="9" max="9" width="18.00390625" style="32" bestFit="1" customWidth="1"/>
    <col min="10" max="10" width="40.28125" style="32" customWidth="1"/>
    <col min="11" max="11" width="8.28125" style="33" bestFit="1" customWidth="1"/>
    <col min="12" max="12" width="20.00390625" style="30" bestFit="1" customWidth="1"/>
    <col min="13" max="13" width="6.00390625" style="33" bestFit="1" customWidth="1"/>
    <col min="14" max="14" width="6.421875" style="34" bestFit="1" customWidth="1"/>
    <col min="15" max="15" width="8.28125" style="35" bestFit="1" customWidth="1"/>
    <col min="16" max="16" width="10.28125" style="34" bestFit="1" customWidth="1"/>
    <col min="17" max="17" width="6.8515625" style="35" bestFit="1" customWidth="1"/>
    <col min="18" max="18" width="10.28125" style="34" bestFit="1" customWidth="1"/>
    <col min="19" max="19" width="6.8515625" style="35" bestFit="1" customWidth="1"/>
    <col min="20" max="20" width="14.140625" style="36" bestFit="1" customWidth="1"/>
    <col min="21" max="21" width="13.140625" style="37" customWidth="1"/>
    <col min="22" max="22" width="14.421875" style="69" bestFit="1" customWidth="1"/>
    <col min="23" max="23" width="9.28125" style="70" bestFit="1" customWidth="1"/>
    <col min="24" max="24" width="10.57421875" style="38" bestFit="1" customWidth="1"/>
    <col min="25" max="25" width="7.7109375" style="40" bestFit="1" customWidth="1"/>
    <col min="26" max="26" width="11.57421875" style="40" bestFit="1" customWidth="1"/>
    <col min="27" max="27" width="7.57421875" style="41" bestFit="1" customWidth="1"/>
    <col min="28" max="28" width="11.57421875" style="40" hidden="1" customWidth="1"/>
    <col min="29" max="29" width="7.421875" style="252" hidden="1" customWidth="1"/>
    <col min="30" max="30" width="11.57421875" style="53" hidden="1" customWidth="1"/>
    <col min="31" max="31" width="7.421875" style="51" hidden="1" customWidth="1"/>
    <col min="32" max="33" width="6.57421875" style="55" hidden="1" customWidth="1"/>
    <col min="34" max="34" width="6.57421875" style="42" hidden="1" customWidth="1"/>
    <col min="35" max="35" width="8.28125" style="54" hidden="1" customWidth="1"/>
    <col min="36" max="36" width="11.57421875" style="34" hidden="1" customWidth="1"/>
    <col min="37" max="37" width="7.57421875" style="35" hidden="1" customWidth="1"/>
    <col min="38" max="38" width="12.57421875" style="34" bestFit="1" customWidth="1"/>
    <col min="39" max="39" width="9.28125" style="32" bestFit="1" customWidth="1"/>
    <col min="40" max="40" width="9.57421875" style="32" customWidth="1"/>
    <col min="41" max="41" width="4.00390625" style="32" bestFit="1" customWidth="1"/>
    <col min="42" max="16384" width="65.7109375" style="32" customWidth="1"/>
  </cols>
  <sheetData>
    <row r="1" spans="1:41" s="3" customFormat="1" ht="50.25" thickBot="1">
      <c r="A1" s="200" t="s">
        <v>231</v>
      </c>
      <c r="B1" s="201"/>
      <c r="C1" s="201"/>
      <c r="D1" s="201"/>
      <c r="E1" s="201"/>
      <c r="F1" s="201"/>
      <c r="G1" s="201"/>
      <c r="H1" s="201"/>
      <c r="I1" s="201"/>
      <c r="J1" s="201"/>
      <c r="K1" s="201"/>
      <c r="L1" s="201"/>
      <c r="M1" s="201"/>
      <c r="N1" s="201"/>
      <c r="O1" s="201"/>
      <c r="P1" s="66"/>
      <c r="Q1" s="68"/>
      <c r="R1" s="66"/>
      <c r="S1" s="68"/>
      <c r="T1" s="66"/>
      <c r="U1" s="123" t="s">
        <v>232</v>
      </c>
      <c r="V1" s="202"/>
      <c r="W1" s="202"/>
      <c r="X1" s="202"/>
      <c r="Y1" s="202"/>
      <c r="Z1" s="202"/>
      <c r="AA1" s="202"/>
      <c r="AB1" s="202"/>
      <c r="AC1" s="202"/>
      <c r="AD1" s="202"/>
      <c r="AE1" s="202"/>
      <c r="AF1" s="202"/>
      <c r="AG1" s="202"/>
      <c r="AH1" s="202"/>
      <c r="AI1" s="202"/>
      <c r="AJ1" s="202"/>
      <c r="AK1" s="202"/>
      <c r="AL1" s="202"/>
      <c r="AM1" s="202"/>
      <c r="AN1" s="203"/>
      <c r="AO1" s="203"/>
    </row>
    <row r="2" spans="1:41" s="3" customFormat="1" ht="26.25">
      <c r="A2" s="118" t="s">
        <v>233</v>
      </c>
      <c r="B2" s="204"/>
      <c r="C2" s="204"/>
      <c r="D2" s="204"/>
      <c r="E2" s="204"/>
      <c r="F2" s="204"/>
      <c r="G2" s="204"/>
      <c r="H2" s="204"/>
      <c r="I2" s="204"/>
      <c r="J2" s="204"/>
      <c r="K2" s="204"/>
      <c r="L2" s="204"/>
      <c r="M2" s="204"/>
      <c r="N2" s="204"/>
      <c r="O2" s="204"/>
      <c r="P2" s="67"/>
      <c r="S2" s="126" t="s">
        <v>50</v>
      </c>
      <c r="T2" s="128">
        <f>AL2*100/V68</f>
        <v>21.075897973462666</v>
      </c>
      <c r="U2" s="128">
        <f>AN2*100/W68</f>
        <v>55.81833531373755</v>
      </c>
      <c r="V2" s="205" t="s">
        <v>151</v>
      </c>
      <c r="W2" s="107"/>
      <c r="X2" s="107"/>
      <c r="Y2" s="107"/>
      <c r="Z2" s="107"/>
      <c r="AA2" s="108"/>
      <c r="AB2" s="52"/>
      <c r="AC2" s="50"/>
      <c r="AD2" s="59"/>
      <c r="AE2" s="60"/>
      <c r="AF2" s="61"/>
      <c r="AG2" s="61"/>
      <c r="AH2" s="60"/>
      <c r="AI2" s="59"/>
      <c r="AL2" s="105">
        <f>V15+V16+V19+V20+V22+V26+V27+V28+V30+V32+V36+V37+V38+V52+V53</f>
        <v>1050525.5</v>
      </c>
      <c r="AM2" s="206"/>
      <c r="AN2" s="106">
        <f>W11+W15+W16+W19+W20+W22+W26+W27+W28+W30+W32+W36+W37+W38+W52+W53</f>
        <v>282323</v>
      </c>
      <c r="AO2" s="207"/>
    </row>
    <row r="3" spans="1:41" s="3" customFormat="1" ht="27" thickBot="1">
      <c r="A3" s="119" t="s">
        <v>47</v>
      </c>
      <c r="B3" s="120"/>
      <c r="C3" s="120"/>
      <c r="D3" s="120"/>
      <c r="E3" s="120"/>
      <c r="F3" s="120"/>
      <c r="G3" s="120"/>
      <c r="H3" s="120"/>
      <c r="I3" s="120"/>
      <c r="J3" s="120"/>
      <c r="K3" s="120"/>
      <c r="L3" s="120"/>
      <c r="M3" s="120"/>
      <c r="N3" s="120"/>
      <c r="O3" s="120"/>
      <c r="P3" s="208"/>
      <c r="S3" s="126"/>
      <c r="T3" s="209"/>
      <c r="U3" s="125"/>
      <c r="V3" s="109" t="s">
        <v>48</v>
      </c>
      <c r="W3" s="110"/>
      <c r="X3" s="110"/>
      <c r="Y3" s="110"/>
      <c r="Z3" s="110"/>
      <c r="AA3" s="111"/>
      <c r="AB3" s="210"/>
      <c r="AC3" s="211"/>
      <c r="AD3" s="56"/>
      <c r="AE3" s="57"/>
      <c r="AF3" s="56"/>
      <c r="AG3" s="56"/>
      <c r="AH3" s="58"/>
      <c r="AI3" s="56"/>
      <c r="AL3" s="212"/>
      <c r="AM3" s="213"/>
      <c r="AN3" s="214"/>
      <c r="AO3" s="215"/>
    </row>
    <row r="4" spans="1:41" s="3" customFormat="1" ht="32.25">
      <c r="A4" s="298" t="s">
        <v>243</v>
      </c>
      <c r="B4" s="299"/>
      <c r="C4" s="299"/>
      <c r="D4" s="299"/>
      <c r="E4" s="299"/>
      <c r="F4" s="299"/>
      <c r="G4" s="299"/>
      <c r="H4" s="299"/>
      <c r="I4" s="299"/>
      <c r="J4" s="299"/>
      <c r="K4" s="299"/>
      <c r="L4" s="216"/>
      <c r="M4" s="217"/>
      <c r="N4" s="217"/>
      <c r="O4" s="217"/>
      <c r="P4" s="218"/>
      <c r="S4" s="126"/>
      <c r="T4" s="124">
        <f>AL4*100/V68</f>
        <v>78.92410202653733</v>
      </c>
      <c r="U4" s="128">
        <f>AN4*100/W68</f>
        <v>44.18166468626245</v>
      </c>
      <c r="V4" s="205" t="s">
        <v>152</v>
      </c>
      <c r="W4" s="121"/>
      <c r="X4" s="121"/>
      <c r="Y4" s="121"/>
      <c r="Z4" s="121"/>
      <c r="AA4" s="122"/>
      <c r="AB4" s="219"/>
      <c r="AC4" s="220"/>
      <c r="AD4" s="221"/>
      <c r="AE4" s="117"/>
      <c r="AF4" s="117"/>
      <c r="AG4" s="117"/>
      <c r="AH4" s="117"/>
      <c r="AI4" s="222"/>
      <c r="AL4" s="105">
        <f>V68-AL2</f>
        <v>3933962</v>
      </c>
      <c r="AM4" s="207"/>
      <c r="AN4" s="106">
        <f>W68-AN2</f>
        <v>223466</v>
      </c>
      <c r="AO4" s="207"/>
    </row>
    <row r="5" spans="1:41" s="3" customFormat="1" ht="33" thickBot="1">
      <c r="A5" s="300"/>
      <c r="B5" s="300"/>
      <c r="C5" s="300"/>
      <c r="D5" s="300"/>
      <c r="E5" s="300"/>
      <c r="F5" s="300"/>
      <c r="G5" s="300"/>
      <c r="H5" s="300"/>
      <c r="I5" s="300"/>
      <c r="J5" s="300"/>
      <c r="K5" s="300"/>
      <c r="L5" s="216"/>
      <c r="M5" s="217"/>
      <c r="N5" s="217"/>
      <c r="O5" s="217"/>
      <c r="P5" s="218"/>
      <c r="S5" s="127"/>
      <c r="T5" s="125"/>
      <c r="U5" s="125"/>
      <c r="V5" s="109" t="s">
        <v>49</v>
      </c>
      <c r="W5" s="112"/>
      <c r="X5" s="112"/>
      <c r="Y5" s="112"/>
      <c r="Z5" s="112"/>
      <c r="AA5" s="113"/>
      <c r="AB5" s="219"/>
      <c r="AC5" s="220"/>
      <c r="AD5" s="62"/>
      <c r="AE5" s="223"/>
      <c r="AF5" s="223"/>
      <c r="AG5" s="223"/>
      <c r="AH5" s="223"/>
      <c r="AI5" s="223"/>
      <c r="AL5" s="214"/>
      <c r="AM5" s="215"/>
      <c r="AN5" s="214"/>
      <c r="AO5" s="215"/>
    </row>
    <row r="6" spans="1:41" s="8" customFormat="1" ht="15.75" thickBot="1">
      <c r="A6" s="63"/>
      <c r="B6" s="71"/>
      <c r="C6" s="71"/>
      <c r="D6" s="71"/>
      <c r="E6" s="71"/>
      <c r="F6" s="71"/>
      <c r="G6" s="102" t="s">
        <v>234</v>
      </c>
      <c r="H6" s="102"/>
      <c r="I6" s="102"/>
      <c r="J6" s="102"/>
      <c r="K6" s="102"/>
      <c r="L6" s="102"/>
      <c r="M6" s="102"/>
      <c r="N6" s="102" t="s">
        <v>235</v>
      </c>
      <c r="O6" s="102"/>
      <c r="P6" s="102" t="s">
        <v>236</v>
      </c>
      <c r="Q6" s="102"/>
      <c r="R6" s="102"/>
      <c r="S6" s="102"/>
      <c r="T6" s="102"/>
      <c r="U6" s="102"/>
      <c r="V6" s="102"/>
      <c r="W6" s="102"/>
      <c r="X6" s="102"/>
      <c r="Y6" s="102"/>
      <c r="Z6" s="102"/>
      <c r="AA6" s="102"/>
      <c r="AB6" s="102" t="s">
        <v>237</v>
      </c>
      <c r="AC6" s="102"/>
      <c r="AD6" s="102" t="s">
        <v>238</v>
      </c>
      <c r="AE6" s="102"/>
      <c r="AF6" s="102" t="s">
        <v>239</v>
      </c>
      <c r="AG6" s="102"/>
      <c r="AH6" s="102" t="s">
        <v>240</v>
      </c>
      <c r="AI6" s="102"/>
      <c r="AJ6" s="71"/>
      <c r="AK6" s="71"/>
      <c r="AL6" s="102" t="s">
        <v>241</v>
      </c>
      <c r="AM6" s="102"/>
      <c r="AN6" s="102"/>
      <c r="AO6" s="103"/>
    </row>
    <row r="7" spans="1:41" s="11" customFormat="1" ht="12.75">
      <c r="A7" s="64"/>
      <c r="B7" s="72"/>
      <c r="C7" s="72"/>
      <c r="D7" s="72"/>
      <c r="E7" s="72"/>
      <c r="F7" s="72"/>
      <c r="G7" s="73"/>
      <c r="H7" s="73"/>
      <c r="I7" s="73"/>
      <c r="J7" s="73"/>
      <c r="K7" s="74" t="s">
        <v>15</v>
      </c>
      <c r="L7" s="73"/>
      <c r="M7" s="73" t="s">
        <v>18</v>
      </c>
      <c r="N7" s="73" t="s">
        <v>18</v>
      </c>
      <c r="O7" s="73" t="s">
        <v>20</v>
      </c>
      <c r="P7" s="115" t="s">
        <v>2</v>
      </c>
      <c r="Q7" s="116"/>
      <c r="R7" s="115" t="s">
        <v>3</v>
      </c>
      <c r="S7" s="116"/>
      <c r="T7" s="115" t="s">
        <v>4</v>
      </c>
      <c r="U7" s="116"/>
      <c r="V7" s="104" t="s">
        <v>11</v>
      </c>
      <c r="W7" s="104"/>
      <c r="X7" s="104" t="s">
        <v>30</v>
      </c>
      <c r="Y7" s="104"/>
      <c r="Z7" s="104" t="s">
        <v>0</v>
      </c>
      <c r="AA7" s="104"/>
      <c r="AB7" s="104"/>
      <c r="AC7" s="104"/>
      <c r="AD7" s="114"/>
      <c r="AE7" s="114"/>
      <c r="AF7" s="104" t="s">
        <v>41</v>
      </c>
      <c r="AG7" s="104"/>
      <c r="AH7" s="104" t="s">
        <v>45</v>
      </c>
      <c r="AI7" s="104"/>
      <c r="AJ7" s="104" t="s">
        <v>54</v>
      </c>
      <c r="AK7" s="104"/>
      <c r="AL7" s="104"/>
      <c r="AM7" s="104"/>
      <c r="AN7" s="75" t="s">
        <v>30</v>
      </c>
      <c r="AO7" s="76"/>
    </row>
    <row r="8" spans="1:41" s="11" customFormat="1" ht="13.5" thickBot="1">
      <c r="A8" s="65"/>
      <c r="B8" s="77"/>
      <c r="C8" s="77"/>
      <c r="D8" s="77"/>
      <c r="E8" s="77"/>
      <c r="F8" s="77"/>
      <c r="G8" s="78" t="s">
        <v>68</v>
      </c>
      <c r="H8" s="78" t="s">
        <v>80</v>
      </c>
      <c r="I8" s="78" t="s">
        <v>102</v>
      </c>
      <c r="J8" s="78" t="s">
        <v>66</v>
      </c>
      <c r="K8" s="79" t="s">
        <v>16</v>
      </c>
      <c r="L8" s="80" t="s">
        <v>1</v>
      </c>
      <c r="M8" s="80" t="s">
        <v>17</v>
      </c>
      <c r="N8" s="80" t="s">
        <v>19</v>
      </c>
      <c r="O8" s="80" t="s">
        <v>15</v>
      </c>
      <c r="P8" s="81" t="s">
        <v>7</v>
      </c>
      <c r="Q8" s="82" t="s">
        <v>6</v>
      </c>
      <c r="R8" s="81" t="s">
        <v>7</v>
      </c>
      <c r="S8" s="82" t="s">
        <v>6</v>
      </c>
      <c r="T8" s="81" t="s">
        <v>7</v>
      </c>
      <c r="U8" s="82" t="s">
        <v>6</v>
      </c>
      <c r="V8" s="81" t="s">
        <v>7</v>
      </c>
      <c r="W8" s="82" t="s">
        <v>6</v>
      </c>
      <c r="X8" s="82" t="s">
        <v>42</v>
      </c>
      <c r="Y8" s="81" t="s">
        <v>31</v>
      </c>
      <c r="Z8" s="81" t="s">
        <v>7</v>
      </c>
      <c r="AA8" s="83" t="s">
        <v>5</v>
      </c>
      <c r="AB8" s="81" t="s">
        <v>7</v>
      </c>
      <c r="AC8" s="82" t="s">
        <v>6</v>
      </c>
      <c r="AD8" s="84" t="s">
        <v>7</v>
      </c>
      <c r="AE8" s="85" t="s">
        <v>6</v>
      </c>
      <c r="AF8" s="83" t="s">
        <v>6</v>
      </c>
      <c r="AG8" s="83" t="s">
        <v>6</v>
      </c>
      <c r="AH8" s="82" t="s">
        <v>6</v>
      </c>
      <c r="AI8" s="81" t="s">
        <v>31</v>
      </c>
      <c r="AJ8" s="81" t="s">
        <v>7</v>
      </c>
      <c r="AK8" s="83" t="s">
        <v>5</v>
      </c>
      <c r="AL8" s="81" t="s">
        <v>7</v>
      </c>
      <c r="AM8" s="82" t="s">
        <v>6</v>
      </c>
      <c r="AN8" s="81" t="s">
        <v>31</v>
      </c>
      <c r="AO8" s="86"/>
    </row>
    <row r="9" spans="1:41" s="16" customFormat="1" ht="12.75">
      <c r="A9" s="224"/>
      <c r="B9" s="225"/>
      <c r="C9" s="225"/>
      <c r="D9" s="225"/>
      <c r="E9" s="225"/>
      <c r="F9" s="225"/>
      <c r="G9" s="225"/>
      <c r="H9" s="225"/>
      <c r="I9" s="225"/>
      <c r="J9" s="225"/>
      <c r="K9" s="226" t="s">
        <v>22</v>
      </c>
      <c r="L9" s="225"/>
      <c r="M9" s="225" t="s">
        <v>25</v>
      </c>
      <c r="N9" s="227" t="s">
        <v>27</v>
      </c>
      <c r="O9" s="227" t="s">
        <v>28</v>
      </c>
      <c r="P9" s="228" t="s">
        <v>32</v>
      </c>
      <c r="Q9" s="229"/>
      <c r="R9" s="228" t="s">
        <v>33</v>
      </c>
      <c r="S9" s="229"/>
      <c r="T9" s="228" t="s">
        <v>34</v>
      </c>
      <c r="U9" s="229"/>
      <c r="V9" s="230" t="s">
        <v>43</v>
      </c>
      <c r="W9" s="230"/>
      <c r="X9" s="230" t="s">
        <v>36</v>
      </c>
      <c r="Y9" s="230"/>
      <c r="Z9" s="230" t="s">
        <v>44</v>
      </c>
      <c r="AA9" s="230"/>
      <c r="AB9" s="231"/>
      <c r="AC9" s="232"/>
      <c r="AD9" s="233"/>
      <c r="AE9" s="234"/>
      <c r="AF9" s="230" t="s">
        <v>40</v>
      </c>
      <c r="AG9" s="230"/>
      <c r="AH9" s="230" t="s">
        <v>46</v>
      </c>
      <c r="AI9" s="230"/>
      <c r="AJ9" s="230" t="s">
        <v>55</v>
      </c>
      <c r="AK9" s="230"/>
      <c r="AL9" s="231"/>
      <c r="AM9" s="232"/>
      <c r="AN9" s="235" t="s">
        <v>36</v>
      </c>
      <c r="AO9" s="236"/>
    </row>
    <row r="10" spans="1:41" s="16" customFormat="1" ht="13.5" thickBot="1">
      <c r="A10" s="237"/>
      <c r="B10" s="78"/>
      <c r="C10" s="78"/>
      <c r="D10" s="78"/>
      <c r="E10" s="78"/>
      <c r="F10" s="80"/>
      <c r="G10" s="78" t="s">
        <v>65</v>
      </c>
      <c r="H10" s="78" t="s">
        <v>79</v>
      </c>
      <c r="I10" s="78" t="s">
        <v>82</v>
      </c>
      <c r="J10" s="78" t="s">
        <v>67</v>
      </c>
      <c r="K10" s="79" t="s">
        <v>23</v>
      </c>
      <c r="L10" s="80" t="s">
        <v>24</v>
      </c>
      <c r="M10" s="80" t="s">
        <v>26</v>
      </c>
      <c r="N10" s="269" t="s">
        <v>26</v>
      </c>
      <c r="O10" s="269" t="s">
        <v>29</v>
      </c>
      <c r="P10" s="270" t="s">
        <v>38</v>
      </c>
      <c r="Q10" s="271" t="s">
        <v>35</v>
      </c>
      <c r="R10" s="270" t="s">
        <v>38</v>
      </c>
      <c r="S10" s="271" t="s">
        <v>35</v>
      </c>
      <c r="T10" s="270" t="s">
        <v>38</v>
      </c>
      <c r="U10" s="271" t="s">
        <v>35</v>
      </c>
      <c r="V10" s="238" t="s">
        <v>38</v>
      </c>
      <c r="W10" s="239" t="s">
        <v>35</v>
      </c>
      <c r="X10" s="239" t="s">
        <v>35</v>
      </c>
      <c r="Y10" s="238" t="s">
        <v>37</v>
      </c>
      <c r="Z10" s="270" t="s">
        <v>38</v>
      </c>
      <c r="AA10" s="240" t="s">
        <v>39</v>
      </c>
      <c r="AB10" s="238" t="s">
        <v>38</v>
      </c>
      <c r="AC10" s="239" t="s">
        <v>35</v>
      </c>
      <c r="AD10" s="274" t="s">
        <v>38</v>
      </c>
      <c r="AE10" s="275" t="s">
        <v>35</v>
      </c>
      <c r="AF10" s="240" t="s">
        <v>35</v>
      </c>
      <c r="AG10" s="240" t="s">
        <v>35</v>
      </c>
      <c r="AH10" s="239" t="s">
        <v>35</v>
      </c>
      <c r="AI10" s="238" t="s">
        <v>37</v>
      </c>
      <c r="AJ10" s="272" t="s">
        <v>38</v>
      </c>
      <c r="AK10" s="240" t="s">
        <v>39</v>
      </c>
      <c r="AL10" s="270" t="s">
        <v>38</v>
      </c>
      <c r="AM10" s="273" t="s">
        <v>37</v>
      </c>
      <c r="AN10" s="238" t="s">
        <v>37</v>
      </c>
      <c r="AO10" s="241"/>
    </row>
    <row r="11" spans="1:42" s="17" customFormat="1" ht="12.75" customHeight="1">
      <c r="A11" s="93">
        <v>1</v>
      </c>
      <c r="B11" s="321"/>
      <c r="C11" s="301"/>
      <c r="D11" s="301"/>
      <c r="E11" s="302"/>
      <c r="F11" s="303" t="s">
        <v>58</v>
      </c>
      <c r="G11" s="171" t="s">
        <v>145</v>
      </c>
      <c r="H11" s="172" t="s">
        <v>146</v>
      </c>
      <c r="I11" s="173"/>
      <c r="J11" s="173" t="s">
        <v>145</v>
      </c>
      <c r="K11" s="174">
        <v>40893</v>
      </c>
      <c r="L11" s="175" t="s">
        <v>8</v>
      </c>
      <c r="M11" s="173">
        <v>131</v>
      </c>
      <c r="N11" s="99">
        <v>194</v>
      </c>
      <c r="O11" s="99">
        <v>3</v>
      </c>
      <c r="P11" s="163">
        <v>312687</v>
      </c>
      <c r="Q11" s="164">
        <v>33453</v>
      </c>
      <c r="R11" s="163">
        <v>360709</v>
      </c>
      <c r="S11" s="164">
        <v>40112</v>
      </c>
      <c r="T11" s="163">
        <v>887472</v>
      </c>
      <c r="U11" s="164">
        <v>89623</v>
      </c>
      <c r="V11" s="242">
        <f>SUM(P11+R11+T11)</f>
        <v>1560868</v>
      </c>
      <c r="W11" s="243">
        <f>Q11+S11+U11</f>
        <v>163188</v>
      </c>
      <c r="X11" s="253">
        <f>IF(V11&lt;&gt;0,W11/N11,"")</f>
        <v>841.1752577319587</v>
      </c>
      <c r="Y11" s="254">
        <f>IF(V11&lt;&gt;0,V11/W11,"")</f>
        <v>9.564845454322622</v>
      </c>
      <c r="Z11" s="165">
        <v>1920106</v>
      </c>
      <c r="AA11" s="259">
        <f>IF(Z11&lt;&gt;0,-(Z11-V11)/Z11,"")</f>
        <v>-0.18709279591855865</v>
      </c>
      <c r="AB11" s="262">
        <f>AD11-V11</f>
        <v>1500368</v>
      </c>
      <c r="AC11" s="253">
        <f>AE11-W11</f>
        <v>171854</v>
      </c>
      <c r="AD11" s="163">
        <v>3061236</v>
      </c>
      <c r="AE11" s="164">
        <v>335042</v>
      </c>
      <c r="AF11" s="259">
        <f>W11*1/AE11</f>
        <v>0.487067293055796</v>
      </c>
      <c r="AG11" s="259">
        <f>AC11*1/AE11</f>
        <v>0.512932706944204</v>
      </c>
      <c r="AH11" s="253">
        <f>AE11/N11</f>
        <v>1727.020618556701</v>
      </c>
      <c r="AI11" s="254">
        <f>AD11/AE11</f>
        <v>9.136872392118002</v>
      </c>
      <c r="AJ11" s="163"/>
      <c r="AK11" s="259">
        <f>IF(AJ11&lt;&gt;0,-(AJ11-AD11)/AJ11,"")</f>
      </c>
      <c r="AL11" s="163">
        <v>7700180</v>
      </c>
      <c r="AM11" s="164">
        <v>849805</v>
      </c>
      <c r="AN11" s="265">
        <f>AL11/AM11</f>
        <v>9.06111402027524</v>
      </c>
      <c r="AO11" s="93">
        <v>1</v>
      </c>
      <c r="AP11" s="89"/>
    </row>
    <row r="12" spans="1:42" s="17" customFormat="1" ht="12.75" customHeight="1">
      <c r="A12" s="98">
        <v>2</v>
      </c>
      <c r="B12" s="322"/>
      <c r="C12" s="304"/>
      <c r="D12" s="304"/>
      <c r="E12" s="304"/>
      <c r="F12" s="304"/>
      <c r="G12" s="176" t="s">
        <v>228</v>
      </c>
      <c r="H12" s="177" t="s">
        <v>219</v>
      </c>
      <c r="I12" s="178" t="s">
        <v>98</v>
      </c>
      <c r="J12" s="179" t="s">
        <v>228</v>
      </c>
      <c r="K12" s="180">
        <v>40900</v>
      </c>
      <c r="L12" s="181" t="s">
        <v>12</v>
      </c>
      <c r="M12" s="177">
        <v>184</v>
      </c>
      <c r="N12" s="94">
        <v>230</v>
      </c>
      <c r="O12" s="94">
        <v>2</v>
      </c>
      <c r="P12" s="148">
        <v>207969</v>
      </c>
      <c r="Q12" s="149">
        <v>19475</v>
      </c>
      <c r="R12" s="148">
        <v>135994</v>
      </c>
      <c r="S12" s="149">
        <v>14297</v>
      </c>
      <c r="T12" s="148">
        <v>417648</v>
      </c>
      <c r="U12" s="149">
        <v>37075</v>
      </c>
      <c r="V12" s="244">
        <f>SUM(P12+R12+T12)</f>
        <v>761611</v>
      </c>
      <c r="W12" s="245">
        <f>Q12+S12+U12</f>
        <v>70847</v>
      </c>
      <c r="X12" s="255">
        <f>IF(V12&lt;&gt;0,W12/N12,"")</f>
        <v>308.0304347826087</v>
      </c>
      <c r="Y12" s="256">
        <f>IF(V12&lt;&gt;0,V12/W12,"")</f>
        <v>10.750081160811327</v>
      </c>
      <c r="Z12" s="150">
        <v>1834562</v>
      </c>
      <c r="AA12" s="260">
        <f>IF(Z12&lt;&gt;0,-(Z12-V12)/Z12,"")</f>
        <v>-0.5848540414551266</v>
      </c>
      <c r="AB12" s="263">
        <f>AD12-V12</f>
        <v>1892206</v>
      </c>
      <c r="AC12" s="255">
        <f>AE12-W12</f>
        <v>187521</v>
      </c>
      <c r="AD12" s="151">
        <v>2653817</v>
      </c>
      <c r="AE12" s="152">
        <v>258368</v>
      </c>
      <c r="AF12" s="260">
        <f>W12*1/AE12</f>
        <v>0.2742096544463711</v>
      </c>
      <c r="AG12" s="260">
        <f>AC12*1/AE12</f>
        <v>0.725790345553629</v>
      </c>
      <c r="AH12" s="255">
        <f>AE12/N12</f>
        <v>1123.3391304347826</v>
      </c>
      <c r="AI12" s="256">
        <f>AD12/AE12</f>
        <v>10.271461636115928</v>
      </c>
      <c r="AJ12" s="153"/>
      <c r="AK12" s="260"/>
      <c r="AL12" s="148">
        <v>3415434</v>
      </c>
      <c r="AM12" s="149">
        <v>329213</v>
      </c>
      <c r="AN12" s="266">
        <f>AL12/AM12</f>
        <v>10.374541710078278</v>
      </c>
      <c r="AO12" s="98">
        <v>2</v>
      </c>
      <c r="AP12" s="89"/>
    </row>
    <row r="13" spans="1:42" s="17" customFormat="1" ht="12.75" customHeight="1">
      <c r="A13" s="98">
        <v>3</v>
      </c>
      <c r="B13" s="322"/>
      <c r="C13" s="304"/>
      <c r="D13" s="304"/>
      <c r="E13" s="305"/>
      <c r="F13" s="306"/>
      <c r="G13" s="182" t="s">
        <v>227</v>
      </c>
      <c r="H13" s="177" t="s">
        <v>100</v>
      </c>
      <c r="I13" s="181" t="s">
        <v>99</v>
      </c>
      <c r="J13" s="181" t="s">
        <v>150</v>
      </c>
      <c r="K13" s="183">
        <v>40893</v>
      </c>
      <c r="L13" s="181" t="s">
        <v>10</v>
      </c>
      <c r="M13" s="177">
        <v>133</v>
      </c>
      <c r="N13" s="96">
        <v>132</v>
      </c>
      <c r="O13" s="96">
        <v>3</v>
      </c>
      <c r="P13" s="153">
        <v>151950</v>
      </c>
      <c r="Q13" s="154">
        <v>14136</v>
      </c>
      <c r="R13" s="153">
        <v>120589</v>
      </c>
      <c r="S13" s="154">
        <v>12752</v>
      </c>
      <c r="T13" s="153">
        <v>274814</v>
      </c>
      <c r="U13" s="154">
        <v>24356</v>
      </c>
      <c r="V13" s="244">
        <f>SUM(P13+R13+T13)</f>
        <v>547353</v>
      </c>
      <c r="W13" s="245">
        <f>Q13+S13+U13</f>
        <v>51244</v>
      </c>
      <c r="X13" s="255">
        <f>IF(V13&lt;&gt;0,W13/N13,"")</f>
        <v>388.2121212121212</v>
      </c>
      <c r="Y13" s="256">
        <f>IF(V13&lt;&gt;0,V13/W13,"")</f>
        <v>10.681309031301225</v>
      </c>
      <c r="Z13" s="155">
        <v>1028012</v>
      </c>
      <c r="AA13" s="260">
        <f>IF(Z13&lt;&gt;0,-(Z13-V13)/Z13,"")</f>
        <v>-0.4675616627043264</v>
      </c>
      <c r="AB13" s="263">
        <f>AD13-V13</f>
        <v>1049269</v>
      </c>
      <c r="AC13" s="255">
        <f>AE13-W13</f>
        <v>104429</v>
      </c>
      <c r="AD13" s="153">
        <v>1596622</v>
      </c>
      <c r="AE13" s="154">
        <v>155673</v>
      </c>
      <c r="AF13" s="260">
        <f>W13*1/AE13</f>
        <v>0.3291771855106537</v>
      </c>
      <c r="AG13" s="260">
        <f>AC13*1/AE13</f>
        <v>0.6708228144893462</v>
      </c>
      <c r="AH13" s="255">
        <f>AE13/N13</f>
        <v>1179.340909090909</v>
      </c>
      <c r="AI13" s="256">
        <f>AD13/AE13</f>
        <v>10.256255098828955</v>
      </c>
      <c r="AJ13" s="153"/>
      <c r="AK13" s="260">
        <f>IF(AJ13&lt;&gt;0,-(AJ13-AD13)/AJ13,"")</f>
      </c>
      <c r="AL13" s="153">
        <v>4812026</v>
      </c>
      <c r="AM13" s="154">
        <v>469635</v>
      </c>
      <c r="AN13" s="266">
        <f>AL13/AM13</f>
        <v>10.246310432569974</v>
      </c>
      <c r="AO13" s="98">
        <v>3</v>
      </c>
      <c r="AP13" s="89"/>
    </row>
    <row r="14" spans="1:42" s="17" customFormat="1" ht="12.75" customHeight="1">
      <c r="A14" s="98">
        <v>4</v>
      </c>
      <c r="B14" s="322"/>
      <c r="C14" s="307" t="s">
        <v>229</v>
      </c>
      <c r="D14" s="304"/>
      <c r="E14" s="308" t="s">
        <v>59</v>
      </c>
      <c r="F14" s="304"/>
      <c r="G14" s="176" t="s">
        <v>148</v>
      </c>
      <c r="H14" s="177" t="s">
        <v>130</v>
      </c>
      <c r="I14" s="184" t="s">
        <v>93</v>
      </c>
      <c r="J14" s="179" t="s">
        <v>149</v>
      </c>
      <c r="K14" s="180">
        <v>40893</v>
      </c>
      <c r="L14" s="181" t="s">
        <v>72</v>
      </c>
      <c r="M14" s="177">
        <v>131</v>
      </c>
      <c r="N14" s="94">
        <v>148</v>
      </c>
      <c r="O14" s="94">
        <v>3</v>
      </c>
      <c r="P14" s="155">
        <v>60910</v>
      </c>
      <c r="Q14" s="156">
        <v>6956</v>
      </c>
      <c r="R14" s="155">
        <v>127550</v>
      </c>
      <c r="S14" s="156">
        <v>13670</v>
      </c>
      <c r="T14" s="155">
        <v>190582.5</v>
      </c>
      <c r="U14" s="156">
        <v>19010</v>
      </c>
      <c r="V14" s="244">
        <f>SUM(P14+R14+T14)</f>
        <v>379042.5</v>
      </c>
      <c r="W14" s="245">
        <f>Q14+S14+U14</f>
        <v>39636</v>
      </c>
      <c r="X14" s="255">
        <f>IF(V14&lt;&gt;0,W14/N14,"")</f>
        <v>267.81081081081084</v>
      </c>
      <c r="Y14" s="256">
        <f>IF(V14&lt;&gt;0,V14/W14,"")</f>
        <v>9.563086587950348</v>
      </c>
      <c r="Z14" s="150">
        <v>798941.5</v>
      </c>
      <c r="AA14" s="260">
        <f>IF(Z14&lt;&gt;0,-(Z14-V14)/Z14,"")</f>
        <v>-0.5255691436732226</v>
      </c>
      <c r="AB14" s="263">
        <f>AD14-V14</f>
        <v>668355</v>
      </c>
      <c r="AC14" s="255">
        <f>AE14-W14</f>
        <v>73991</v>
      </c>
      <c r="AD14" s="153">
        <v>1047397.5</v>
      </c>
      <c r="AE14" s="154">
        <v>113627</v>
      </c>
      <c r="AF14" s="260">
        <f>W14*1/AE14</f>
        <v>0.3488255432247617</v>
      </c>
      <c r="AG14" s="260">
        <f>AC14*1/AE14</f>
        <v>0.6511744567752383</v>
      </c>
      <c r="AH14" s="255">
        <f>AE14/N14</f>
        <v>767.75</v>
      </c>
      <c r="AI14" s="256">
        <f>AD14/AE14</f>
        <v>9.21785755146224</v>
      </c>
      <c r="AJ14" s="153"/>
      <c r="AK14" s="260">
        <f>IF(AJ14&lt;&gt;0,-(AJ14-AD14)/AJ14,"")</f>
      </c>
      <c r="AL14" s="151">
        <v>2746829</v>
      </c>
      <c r="AM14" s="154">
        <v>292922</v>
      </c>
      <c r="AN14" s="266">
        <f>AL14/AM14</f>
        <v>9.377339359966134</v>
      </c>
      <c r="AO14" s="98">
        <v>4</v>
      </c>
      <c r="AP14" s="89"/>
    </row>
    <row r="15" spans="1:42" s="17" customFormat="1" ht="12.75" customHeight="1">
      <c r="A15" s="98">
        <v>5</v>
      </c>
      <c r="B15" s="323"/>
      <c r="C15" s="304"/>
      <c r="D15" s="304"/>
      <c r="E15" s="304"/>
      <c r="F15" s="309" t="s">
        <v>58</v>
      </c>
      <c r="G15" s="176" t="s">
        <v>157</v>
      </c>
      <c r="H15" s="177" t="s">
        <v>224</v>
      </c>
      <c r="I15" s="184" t="s">
        <v>93</v>
      </c>
      <c r="J15" s="179" t="s">
        <v>157</v>
      </c>
      <c r="K15" s="180">
        <v>40900</v>
      </c>
      <c r="L15" s="181" t="s">
        <v>72</v>
      </c>
      <c r="M15" s="177">
        <v>197</v>
      </c>
      <c r="N15" s="94">
        <v>197</v>
      </c>
      <c r="O15" s="94">
        <v>2</v>
      </c>
      <c r="P15" s="155">
        <v>80829</v>
      </c>
      <c r="Q15" s="156">
        <v>8409</v>
      </c>
      <c r="R15" s="155">
        <v>80098.5</v>
      </c>
      <c r="S15" s="156">
        <v>8939</v>
      </c>
      <c r="T15" s="155">
        <v>199993</v>
      </c>
      <c r="U15" s="156">
        <v>19477</v>
      </c>
      <c r="V15" s="244">
        <f>SUM(P15+R15+T15)</f>
        <v>360920.5</v>
      </c>
      <c r="W15" s="245">
        <f>Q15+S15+U15</f>
        <v>36825</v>
      </c>
      <c r="X15" s="255">
        <f>IF(V15&lt;&gt;0,W15/N15,"")</f>
        <v>186.9289340101523</v>
      </c>
      <c r="Y15" s="256">
        <f>IF(V15&lt;&gt;0,V15/W15,"")</f>
        <v>9.800964019008825</v>
      </c>
      <c r="Z15" s="150">
        <v>610163</v>
      </c>
      <c r="AA15" s="260">
        <f>IF(Z15&lt;&gt;0,-(Z15-V15)/Z15,"")</f>
        <v>-0.4084851097165839</v>
      </c>
      <c r="AB15" s="263">
        <f>AD15-V15</f>
        <v>624916</v>
      </c>
      <c r="AC15" s="255">
        <f>AE15-W15</f>
        <v>69893</v>
      </c>
      <c r="AD15" s="153">
        <v>985836.5</v>
      </c>
      <c r="AE15" s="154">
        <v>106718</v>
      </c>
      <c r="AF15" s="260">
        <f>W15*1/AE15</f>
        <v>0.3450683108753912</v>
      </c>
      <c r="AG15" s="260">
        <f>AC15*1/AE15</f>
        <v>0.6549316891246088</v>
      </c>
      <c r="AH15" s="255">
        <f>AE15/N15</f>
        <v>541.7157360406092</v>
      </c>
      <c r="AI15" s="256">
        <f>AD15/AE15</f>
        <v>9.237771509960831</v>
      </c>
      <c r="AJ15" s="153"/>
      <c r="AK15" s="260"/>
      <c r="AL15" s="151">
        <v>1346757</v>
      </c>
      <c r="AM15" s="154">
        <v>143543</v>
      </c>
      <c r="AN15" s="266">
        <f>AL15/AM15</f>
        <v>9.3822547947305</v>
      </c>
      <c r="AO15" s="98">
        <v>5</v>
      </c>
      <c r="AP15" s="89"/>
    </row>
    <row r="16" spans="1:42" s="17" customFormat="1" ht="12.75" customHeight="1">
      <c r="A16" s="98">
        <v>6</v>
      </c>
      <c r="B16" s="322"/>
      <c r="C16" s="304"/>
      <c r="D16" s="304"/>
      <c r="E16" s="305"/>
      <c r="F16" s="309" t="s">
        <v>58</v>
      </c>
      <c r="G16" s="182" t="s">
        <v>108</v>
      </c>
      <c r="H16" s="177" t="s">
        <v>109</v>
      </c>
      <c r="I16" s="181"/>
      <c r="J16" s="181" t="s">
        <v>108</v>
      </c>
      <c r="K16" s="183">
        <v>40872</v>
      </c>
      <c r="L16" s="181" t="s">
        <v>10</v>
      </c>
      <c r="M16" s="177">
        <v>277</v>
      </c>
      <c r="N16" s="96">
        <v>213</v>
      </c>
      <c r="O16" s="96">
        <v>6</v>
      </c>
      <c r="P16" s="153">
        <v>61732</v>
      </c>
      <c r="Q16" s="154">
        <v>6582</v>
      </c>
      <c r="R16" s="153">
        <v>48090</v>
      </c>
      <c r="S16" s="154">
        <v>5384</v>
      </c>
      <c r="T16" s="153">
        <v>145626</v>
      </c>
      <c r="U16" s="154">
        <v>14117</v>
      </c>
      <c r="V16" s="244">
        <f>SUM(P16+R16+T16)</f>
        <v>255448</v>
      </c>
      <c r="W16" s="245">
        <f>Q16+S16+U16</f>
        <v>26083</v>
      </c>
      <c r="X16" s="255">
        <f>IF(V16&lt;&gt;0,W16/N16,"")</f>
        <v>122.45539906103286</v>
      </c>
      <c r="Y16" s="256">
        <f>IF(V16&lt;&gt;0,V16/W16,"")</f>
        <v>9.793658704903578</v>
      </c>
      <c r="Z16" s="155">
        <v>583249</v>
      </c>
      <c r="AA16" s="260">
        <f>IF(Z16&lt;&gt;0,-(Z16-V16)/Z16,"")</f>
        <v>-0.5620258243048852</v>
      </c>
      <c r="AB16" s="263">
        <f>AD16-V16</f>
        <v>655198</v>
      </c>
      <c r="AC16" s="255">
        <f>AE16-W16</f>
        <v>72017</v>
      </c>
      <c r="AD16" s="153">
        <v>910646</v>
      </c>
      <c r="AE16" s="154">
        <v>98100</v>
      </c>
      <c r="AF16" s="260">
        <f>W16*1/AE16</f>
        <v>0.265881753312946</v>
      </c>
      <c r="AG16" s="260">
        <f>AC16*1/AE16</f>
        <v>0.734118246687054</v>
      </c>
      <c r="AH16" s="255">
        <f>AE16/N16</f>
        <v>460.5633802816901</v>
      </c>
      <c r="AI16" s="256">
        <f>AD16/AE16</f>
        <v>9.282833843017329</v>
      </c>
      <c r="AJ16" s="153"/>
      <c r="AK16" s="260">
        <f>IF(AJ16&lt;&gt;0,-(AJ16-AD16)/AJ16,"")</f>
      </c>
      <c r="AL16" s="153">
        <v>10510800</v>
      </c>
      <c r="AM16" s="154">
        <v>1116418</v>
      </c>
      <c r="AN16" s="266">
        <f>AL16/AM16</f>
        <v>9.414753255501076</v>
      </c>
      <c r="AO16" s="98">
        <v>6</v>
      </c>
      <c r="AP16" s="89"/>
    </row>
    <row r="17" spans="1:42" s="17" customFormat="1" ht="12.75" customHeight="1">
      <c r="A17" s="98">
        <v>7</v>
      </c>
      <c r="B17" s="324" t="s">
        <v>60</v>
      </c>
      <c r="C17" s="304"/>
      <c r="D17" s="304"/>
      <c r="E17" s="310"/>
      <c r="F17" s="310"/>
      <c r="G17" s="185" t="s">
        <v>220</v>
      </c>
      <c r="H17" s="186" t="s">
        <v>222</v>
      </c>
      <c r="I17" s="181" t="s">
        <v>99</v>
      </c>
      <c r="J17" s="186" t="s">
        <v>221</v>
      </c>
      <c r="K17" s="187">
        <v>40907</v>
      </c>
      <c r="L17" s="181" t="s">
        <v>10</v>
      </c>
      <c r="M17" s="188">
        <v>64</v>
      </c>
      <c r="N17" s="96">
        <v>64</v>
      </c>
      <c r="O17" s="96">
        <v>1</v>
      </c>
      <c r="P17" s="153">
        <v>76126</v>
      </c>
      <c r="Q17" s="154">
        <v>6086</v>
      </c>
      <c r="R17" s="153">
        <v>51251</v>
      </c>
      <c r="S17" s="154">
        <v>4455</v>
      </c>
      <c r="T17" s="153">
        <v>105010</v>
      </c>
      <c r="U17" s="154">
        <v>8059</v>
      </c>
      <c r="V17" s="244">
        <f>SUM(P17+R17+T17)</f>
        <v>232387</v>
      </c>
      <c r="W17" s="245">
        <f>Q17+S17+U17</f>
        <v>18600</v>
      </c>
      <c r="X17" s="255">
        <f>IF(V17&lt;&gt;0,W17/N17,"")</f>
        <v>290.625</v>
      </c>
      <c r="Y17" s="256">
        <f>IF(V17&lt;&gt;0,V17/W17,"")</f>
        <v>12.493924731182796</v>
      </c>
      <c r="Z17" s="150"/>
      <c r="AA17" s="260"/>
      <c r="AB17" s="263"/>
      <c r="AC17" s="255"/>
      <c r="AD17" s="153"/>
      <c r="AE17" s="154"/>
      <c r="AF17" s="260"/>
      <c r="AG17" s="260"/>
      <c r="AH17" s="255"/>
      <c r="AI17" s="256"/>
      <c r="AJ17" s="153"/>
      <c r="AK17" s="260"/>
      <c r="AL17" s="153">
        <v>232386</v>
      </c>
      <c r="AM17" s="154">
        <v>18600</v>
      </c>
      <c r="AN17" s="266">
        <f>AL17/AM17</f>
        <v>12.493870967741936</v>
      </c>
      <c r="AO17" s="98">
        <v>7</v>
      </c>
      <c r="AP17" s="89"/>
    </row>
    <row r="18" spans="1:42" s="17" customFormat="1" ht="12.75" customHeight="1">
      <c r="A18" s="98">
        <v>8</v>
      </c>
      <c r="B18" s="324" t="s">
        <v>60</v>
      </c>
      <c r="C18" s="304"/>
      <c r="D18" s="304"/>
      <c r="E18" s="304"/>
      <c r="F18" s="310"/>
      <c r="G18" s="189" t="s">
        <v>202</v>
      </c>
      <c r="H18" s="177" t="s">
        <v>218</v>
      </c>
      <c r="I18" s="190" t="s">
        <v>128</v>
      </c>
      <c r="J18" s="190" t="s">
        <v>209</v>
      </c>
      <c r="K18" s="183">
        <v>40907</v>
      </c>
      <c r="L18" s="181" t="s">
        <v>12</v>
      </c>
      <c r="M18" s="177">
        <v>60</v>
      </c>
      <c r="N18" s="94">
        <v>60</v>
      </c>
      <c r="O18" s="94">
        <v>1</v>
      </c>
      <c r="P18" s="148">
        <v>40202</v>
      </c>
      <c r="Q18" s="149">
        <v>3491</v>
      </c>
      <c r="R18" s="148">
        <v>36805</v>
      </c>
      <c r="S18" s="149">
        <v>3416</v>
      </c>
      <c r="T18" s="148">
        <v>99368</v>
      </c>
      <c r="U18" s="149">
        <v>8315</v>
      </c>
      <c r="V18" s="244">
        <f>SUM(P18+R18+T18)</f>
        <v>176375</v>
      </c>
      <c r="W18" s="245">
        <f>Q18+S18+U18</f>
        <v>15222</v>
      </c>
      <c r="X18" s="255">
        <f>IF(V18&lt;&gt;0,W18/N18,"")</f>
        <v>253.7</v>
      </c>
      <c r="Y18" s="256">
        <f>IF(V18&lt;&gt;0,V18/W18,"")</f>
        <v>11.586847983182237</v>
      </c>
      <c r="Z18" s="150"/>
      <c r="AA18" s="260"/>
      <c r="AB18" s="263"/>
      <c r="AC18" s="255"/>
      <c r="AD18" s="151"/>
      <c r="AE18" s="152"/>
      <c r="AF18" s="260"/>
      <c r="AG18" s="260"/>
      <c r="AH18" s="255"/>
      <c r="AI18" s="256"/>
      <c r="AJ18" s="151"/>
      <c r="AK18" s="260"/>
      <c r="AL18" s="148">
        <v>176375</v>
      </c>
      <c r="AM18" s="149">
        <v>15222</v>
      </c>
      <c r="AN18" s="266">
        <f>AL18/AM18</f>
        <v>11.586847983182237</v>
      </c>
      <c r="AO18" s="98">
        <v>8</v>
      </c>
      <c r="AP18" s="89"/>
    </row>
    <row r="19" spans="1:42" s="17" customFormat="1" ht="12.75" customHeight="1">
      <c r="A19" s="98">
        <v>9</v>
      </c>
      <c r="B19" s="323"/>
      <c r="C19" s="311"/>
      <c r="D19" s="311"/>
      <c r="E19" s="312"/>
      <c r="F19" s="309" t="s">
        <v>58</v>
      </c>
      <c r="G19" s="176" t="s">
        <v>111</v>
      </c>
      <c r="H19" s="179" t="s">
        <v>127</v>
      </c>
      <c r="I19" s="184"/>
      <c r="J19" s="179" t="s">
        <v>111</v>
      </c>
      <c r="K19" s="180">
        <v>40879</v>
      </c>
      <c r="L19" s="181" t="s">
        <v>72</v>
      </c>
      <c r="M19" s="177">
        <v>202</v>
      </c>
      <c r="N19" s="94">
        <v>159</v>
      </c>
      <c r="O19" s="94">
        <v>5</v>
      </c>
      <c r="P19" s="155">
        <v>34409.5</v>
      </c>
      <c r="Q19" s="156">
        <v>4339</v>
      </c>
      <c r="R19" s="155">
        <v>42294</v>
      </c>
      <c r="S19" s="156">
        <v>5458</v>
      </c>
      <c r="T19" s="155">
        <v>96954.5</v>
      </c>
      <c r="U19" s="156">
        <v>11424</v>
      </c>
      <c r="V19" s="244">
        <f>SUM(P19+R19+T19)</f>
        <v>173658</v>
      </c>
      <c r="W19" s="245">
        <f>Q19+S19+U19</f>
        <v>21221</v>
      </c>
      <c r="X19" s="255">
        <f>IF(V19&lt;&gt;0,W19/N19,"")</f>
        <v>133.46540880503144</v>
      </c>
      <c r="Y19" s="256">
        <f>IF(V19&lt;&gt;0,V19/W19,"")</f>
        <v>8.183308986381414</v>
      </c>
      <c r="Z19" s="150">
        <v>325634.5</v>
      </c>
      <c r="AA19" s="260">
        <f>IF(Z19&lt;&gt;0,-(Z19-V19)/Z19,"")</f>
        <v>-0.466708840740155</v>
      </c>
      <c r="AB19" s="263">
        <f>AD19-V19</f>
        <v>328406</v>
      </c>
      <c r="AC19" s="255">
        <f>AE19-W19</f>
        <v>39875</v>
      </c>
      <c r="AD19" s="153">
        <v>502064</v>
      </c>
      <c r="AE19" s="154">
        <v>61096</v>
      </c>
      <c r="AF19" s="260">
        <f>W19*1/AE19</f>
        <v>0.34733861463925625</v>
      </c>
      <c r="AG19" s="260">
        <f>AC19*1/AE19</f>
        <v>0.6526613853607437</v>
      </c>
      <c r="AH19" s="255">
        <f>AE19/N19</f>
        <v>384.251572327044</v>
      </c>
      <c r="AI19" s="256">
        <f>AD19/AE19</f>
        <v>8.217624721749377</v>
      </c>
      <c r="AJ19" s="153">
        <v>1088613</v>
      </c>
      <c r="AK19" s="260">
        <f>IF(AJ19&lt;&gt;0,-(AJ19-AD19)/AJ19,"")</f>
        <v>-0.5388039643105493</v>
      </c>
      <c r="AL19" s="151">
        <v>3715627.5</v>
      </c>
      <c r="AM19" s="154">
        <v>428768</v>
      </c>
      <c r="AN19" s="266">
        <f>AL19/AM19</f>
        <v>8.66582277595343</v>
      </c>
      <c r="AO19" s="98">
        <v>9</v>
      </c>
      <c r="AP19" s="89"/>
    </row>
    <row r="20" spans="1:42" s="17" customFormat="1" ht="12.75" customHeight="1">
      <c r="A20" s="98">
        <v>10</v>
      </c>
      <c r="B20" s="323"/>
      <c r="C20" s="311"/>
      <c r="D20" s="311"/>
      <c r="E20" s="304"/>
      <c r="F20" s="309" t="s">
        <v>58</v>
      </c>
      <c r="G20" s="191" t="s">
        <v>114</v>
      </c>
      <c r="H20" s="177" t="s">
        <v>117</v>
      </c>
      <c r="I20" s="177"/>
      <c r="J20" s="177" t="s">
        <v>114</v>
      </c>
      <c r="K20" s="180">
        <v>40879</v>
      </c>
      <c r="L20" s="181" t="s">
        <v>57</v>
      </c>
      <c r="M20" s="177">
        <v>135</v>
      </c>
      <c r="N20" s="157">
        <v>120</v>
      </c>
      <c r="O20" s="157">
        <v>5</v>
      </c>
      <c r="P20" s="148">
        <v>27006</v>
      </c>
      <c r="Q20" s="149">
        <v>3468</v>
      </c>
      <c r="R20" s="148">
        <v>47876.5</v>
      </c>
      <c r="S20" s="149">
        <v>6141</v>
      </c>
      <c r="T20" s="148">
        <v>56548</v>
      </c>
      <c r="U20" s="149">
        <v>6833</v>
      </c>
      <c r="V20" s="244">
        <f>SUM(P20+R20+T20)</f>
        <v>131430.5</v>
      </c>
      <c r="W20" s="245">
        <f>Q20+S20+U20</f>
        <v>16442</v>
      </c>
      <c r="X20" s="255">
        <f>IF(V20&lt;&gt;0,W20/N20,"")</f>
        <v>137.01666666666668</v>
      </c>
      <c r="Y20" s="256">
        <f>IF(V20&lt;&gt;0,V20/W20,"")</f>
        <v>7.993583505656246</v>
      </c>
      <c r="Z20" s="150">
        <v>251326.5</v>
      </c>
      <c r="AA20" s="260">
        <f>IF(Z20&lt;&gt;0,-(Z20-V20)/Z20,"")</f>
        <v>-0.47705275806570335</v>
      </c>
      <c r="AB20" s="263">
        <f>AD20-V20</f>
        <v>244896.5</v>
      </c>
      <c r="AC20" s="255">
        <f>AE20-W20</f>
        <v>28953</v>
      </c>
      <c r="AD20" s="151">
        <v>376327</v>
      </c>
      <c r="AE20" s="152">
        <v>45395</v>
      </c>
      <c r="AF20" s="260">
        <f>W20*1/AE20</f>
        <v>0.36219848000881155</v>
      </c>
      <c r="AG20" s="260">
        <f>AC20*1/AE20</f>
        <v>0.6378015199911885</v>
      </c>
      <c r="AH20" s="255">
        <f>AE20/N20</f>
        <v>378.2916666666667</v>
      </c>
      <c r="AI20" s="256">
        <f>AD20/AE20</f>
        <v>8.290053970701619</v>
      </c>
      <c r="AJ20" s="151">
        <v>1194489.75</v>
      </c>
      <c r="AK20" s="260">
        <f>IF(AJ20&lt;&gt;0,-(AJ20-AD20)/AJ20,"")</f>
        <v>-0.6849474848988868</v>
      </c>
      <c r="AL20" s="148">
        <v>4121106</v>
      </c>
      <c r="AM20" s="149">
        <v>472869</v>
      </c>
      <c r="AN20" s="266">
        <f>AL20/AM20</f>
        <v>8.715111373340186</v>
      </c>
      <c r="AO20" s="98">
        <v>10</v>
      </c>
      <c r="AP20" s="89"/>
    </row>
    <row r="21" spans="1:42" s="17" customFormat="1" ht="12.75" customHeight="1">
      <c r="A21" s="98">
        <v>11</v>
      </c>
      <c r="B21" s="324" t="s">
        <v>60</v>
      </c>
      <c r="C21" s="307" t="s">
        <v>229</v>
      </c>
      <c r="D21" s="313">
        <v>3</v>
      </c>
      <c r="E21" s="308" t="s">
        <v>59</v>
      </c>
      <c r="F21" s="314"/>
      <c r="G21" s="191" t="s">
        <v>225</v>
      </c>
      <c r="H21" s="184" t="s">
        <v>189</v>
      </c>
      <c r="I21" s="177" t="s">
        <v>195</v>
      </c>
      <c r="J21" s="186" t="s">
        <v>187</v>
      </c>
      <c r="K21" s="187">
        <v>40907</v>
      </c>
      <c r="L21" s="181" t="s">
        <v>8</v>
      </c>
      <c r="M21" s="192">
        <v>73</v>
      </c>
      <c r="N21" s="95">
        <v>73</v>
      </c>
      <c r="O21" s="95">
        <v>1</v>
      </c>
      <c r="P21" s="153">
        <v>14929</v>
      </c>
      <c r="Q21" s="154">
        <v>1298</v>
      </c>
      <c r="R21" s="153">
        <v>25501</v>
      </c>
      <c r="S21" s="154">
        <v>2204</v>
      </c>
      <c r="T21" s="153">
        <v>47821</v>
      </c>
      <c r="U21" s="154">
        <v>3987</v>
      </c>
      <c r="V21" s="244">
        <f>SUM(P21+R21+T21)</f>
        <v>88251</v>
      </c>
      <c r="W21" s="245">
        <f>Q21+S21+U21</f>
        <v>7489</v>
      </c>
      <c r="X21" s="255">
        <f>IF(V21&lt;&gt;0,W21/N21,"")</f>
        <v>102.58904109589041</v>
      </c>
      <c r="Y21" s="256">
        <f>IF(V21&lt;&gt;0,V21/W21,"")</f>
        <v>11.784083322205902</v>
      </c>
      <c r="Z21" s="150"/>
      <c r="AA21" s="260"/>
      <c r="AB21" s="263"/>
      <c r="AC21" s="255"/>
      <c r="AD21" s="151"/>
      <c r="AE21" s="152"/>
      <c r="AF21" s="260"/>
      <c r="AG21" s="260"/>
      <c r="AH21" s="255"/>
      <c r="AI21" s="256"/>
      <c r="AJ21" s="151"/>
      <c r="AK21" s="260"/>
      <c r="AL21" s="153">
        <v>88251</v>
      </c>
      <c r="AM21" s="154">
        <v>7489</v>
      </c>
      <c r="AN21" s="266">
        <f>AL21/AM21</f>
        <v>11.784083322205902</v>
      </c>
      <c r="AO21" s="98">
        <v>11</v>
      </c>
      <c r="AP21" s="89"/>
    </row>
    <row r="22" spans="1:42" s="17" customFormat="1" ht="12.75" customHeight="1">
      <c r="A22" s="98">
        <v>12</v>
      </c>
      <c r="B22" s="325"/>
      <c r="C22" s="314"/>
      <c r="D22" s="314"/>
      <c r="E22" s="308" t="s">
        <v>59</v>
      </c>
      <c r="F22" s="309" t="s">
        <v>58</v>
      </c>
      <c r="G22" s="185" t="s">
        <v>78</v>
      </c>
      <c r="H22" s="188" t="s">
        <v>84</v>
      </c>
      <c r="I22" s="188"/>
      <c r="J22" s="188" t="s">
        <v>78</v>
      </c>
      <c r="K22" s="183">
        <v>40851</v>
      </c>
      <c r="L22" s="181" t="s">
        <v>57</v>
      </c>
      <c r="M22" s="186">
        <v>247</v>
      </c>
      <c r="N22" s="157">
        <v>34</v>
      </c>
      <c r="O22" s="157">
        <v>9</v>
      </c>
      <c r="P22" s="148">
        <v>18210</v>
      </c>
      <c r="Q22" s="149">
        <v>2554</v>
      </c>
      <c r="R22" s="148">
        <v>18929</v>
      </c>
      <c r="S22" s="149">
        <v>3052</v>
      </c>
      <c r="T22" s="148">
        <v>25169</v>
      </c>
      <c r="U22" s="149">
        <v>3912</v>
      </c>
      <c r="V22" s="244">
        <f>SUM(P22+R22+T22)</f>
        <v>62308</v>
      </c>
      <c r="W22" s="245">
        <f>Q22+S22+U22</f>
        <v>9518</v>
      </c>
      <c r="X22" s="255">
        <f>IF(V22&lt;&gt;0,W22/N22,"")</f>
        <v>279.94117647058823</v>
      </c>
      <c r="Y22" s="256">
        <f>IF(V22&lt;&gt;0,V22/W22,"")</f>
        <v>6.546333263290607</v>
      </c>
      <c r="Z22" s="150">
        <v>124736</v>
      </c>
      <c r="AA22" s="260">
        <f>IF(Z22&lt;&gt;0,-(Z22-V22)/Z22,"")</f>
        <v>-0.5004810159055926</v>
      </c>
      <c r="AB22" s="263">
        <f>AD22-V22</f>
        <v>188204</v>
      </c>
      <c r="AC22" s="255">
        <f>AE22-W22</f>
        <v>30891</v>
      </c>
      <c r="AD22" s="151">
        <v>250512</v>
      </c>
      <c r="AE22" s="152">
        <v>40409</v>
      </c>
      <c r="AF22" s="260">
        <f>W22*1/AE22</f>
        <v>0.23554158727016258</v>
      </c>
      <c r="AG22" s="260">
        <f>AC22*1/AE22</f>
        <v>0.7644584127298374</v>
      </c>
      <c r="AH22" s="255">
        <f>AE22/N22</f>
        <v>1188.5</v>
      </c>
      <c r="AI22" s="256">
        <f>AD22/AE22</f>
        <v>6.199411022297013</v>
      </c>
      <c r="AJ22" s="151">
        <v>1189485.5</v>
      </c>
      <c r="AK22" s="260">
        <f>IF(AJ22&lt;&gt;0,-(AJ22-AD22)/AJ22,"")</f>
        <v>-0.7893946584468663</v>
      </c>
      <c r="AL22" s="148">
        <v>15507654.75</v>
      </c>
      <c r="AM22" s="149">
        <v>2196214</v>
      </c>
      <c r="AN22" s="266">
        <f>AL22/AM22</f>
        <v>7.061085463438444</v>
      </c>
      <c r="AO22" s="98">
        <v>12</v>
      </c>
      <c r="AP22" s="89"/>
    </row>
    <row r="23" spans="1:42" s="17" customFormat="1" ht="12.75" customHeight="1">
      <c r="A23" s="98">
        <v>13</v>
      </c>
      <c r="B23" s="322"/>
      <c r="C23" s="304"/>
      <c r="D23" s="313">
        <v>3</v>
      </c>
      <c r="E23" s="304"/>
      <c r="F23" s="304"/>
      <c r="G23" s="185" t="s">
        <v>153</v>
      </c>
      <c r="H23" s="181" t="s">
        <v>172</v>
      </c>
      <c r="I23" s="181" t="s">
        <v>103</v>
      </c>
      <c r="J23" s="181" t="s">
        <v>159</v>
      </c>
      <c r="K23" s="187">
        <v>40900</v>
      </c>
      <c r="L23" s="181" t="s">
        <v>56</v>
      </c>
      <c r="M23" s="188">
        <v>69</v>
      </c>
      <c r="N23" s="96">
        <v>55</v>
      </c>
      <c r="O23" s="96">
        <v>2</v>
      </c>
      <c r="P23" s="153">
        <v>11700</v>
      </c>
      <c r="Q23" s="154">
        <v>1208</v>
      </c>
      <c r="R23" s="153">
        <v>15284</v>
      </c>
      <c r="S23" s="154">
        <v>1573</v>
      </c>
      <c r="T23" s="153">
        <v>30480.5</v>
      </c>
      <c r="U23" s="154">
        <v>2833</v>
      </c>
      <c r="V23" s="244">
        <f>SUM(P23+R23+T23)</f>
        <v>57464.5</v>
      </c>
      <c r="W23" s="245">
        <f>Q23+S23+U23</f>
        <v>5614</v>
      </c>
      <c r="X23" s="255">
        <f>IF(V23&lt;&gt;0,W23/N23,"")</f>
        <v>102.07272727272728</v>
      </c>
      <c r="Y23" s="256">
        <f>IF(V23&lt;&gt;0,V23/W23,"")</f>
        <v>10.23592803705023</v>
      </c>
      <c r="Z23" s="150">
        <v>160051.5</v>
      </c>
      <c r="AA23" s="260">
        <f>IF(Z23&lt;&gt;0,-(Z23-V23)/Z23,"")</f>
        <v>-0.640962440214556</v>
      </c>
      <c r="AB23" s="263">
        <f>AD23-V23</f>
        <v>189781.5</v>
      </c>
      <c r="AC23" s="255">
        <f>AE23-W23</f>
        <v>18774</v>
      </c>
      <c r="AD23" s="150">
        <v>247246</v>
      </c>
      <c r="AE23" s="158">
        <v>24388</v>
      </c>
      <c r="AF23" s="260">
        <f>W23*1/AE23</f>
        <v>0.23019517795637198</v>
      </c>
      <c r="AG23" s="260">
        <f>AC23*1/AE23</f>
        <v>0.769804822043628</v>
      </c>
      <c r="AH23" s="255">
        <f>AE23/N23</f>
        <v>443.41818181818184</v>
      </c>
      <c r="AI23" s="256">
        <f>AD23/AE23</f>
        <v>10.13801869772019</v>
      </c>
      <c r="AJ23" s="151"/>
      <c r="AK23" s="260"/>
      <c r="AL23" s="150">
        <v>304710.5</v>
      </c>
      <c r="AM23" s="152">
        <v>30002</v>
      </c>
      <c r="AN23" s="266">
        <f>AL23/AM23</f>
        <v>10.156339577361509</v>
      </c>
      <c r="AO23" s="98">
        <v>13</v>
      </c>
      <c r="AP23" s="89"/>
    </row>
    <row r="24" spans="1:42" s="17" customFormat="1" ht="12.75" customHeight="1">
      <c r="A24" s="98">
        <v>14</v>
      </c>
      <c r="B24" s="324" t="s">
        <v>60</v>
      </c>
      <c r="C24" s="304"/>
      <c r="D24" s="304"/>
      <c r="E24" s="304"/>
      <c r="F24" s="304"/>
      <c r="G24" s="176" t="s">
        <v>230</v>
      </c>
      <c r="H24" s="177" t="s">
        <v>199</v>
      </c>
      <c r="I24" s="184" t="s">
        <v>132</v>
      </c>
      <c r="J24" s="179" t="s">
        <v>197</v>
      </c>
      <c r="K24" s="180">
        <v>41273</v>
      </c>
      <c r="L24" s="181" t="s">
        <v>72</v>
      </c>
      <c r="M24" s="177">
        <v>19</v>
      </c>
      <c r="N24" s="94">
        <v>19</v>
      </c>
      <c r="O24" s="94">
        <v>1</v>
      </c>
      <c r="P24" s="155">
        <v>12721.5</v>
      </c>
      <c r="Q24" s="156">
        <v>911</v>
      </c>
      <c r="R24" s="155">
        <v>7489.5</v>
      </c>
      <c r="S24" s="156">
        <v>577</v>
      </c>
      <c r="T24" s="155">
        <v>32232.5</v>
      </c>
      <c r="U24" s="156">
        <v>2204</v>
      </c>
      <c r="V24" s="244">
        <f>SUM(P24+R24+T24)</f>
        <v>52443.5</v>
      </c>
      <c r="W24" s="245">
        <f>Q24+S24+U24</f>
        <v>3692</v>
      </c>
      <c r="X24" s="255">
        <f>IF(V24&lt;&gt;0,W24/N24,"")</f>
        <v>194.31578947368422</v>
      </c>
      <c r="Y24" s="256">
        <f>IF(V24&lt;&gt;0,V24/W24,"")</f>
        <v>14.204631635969664</v>
      </c>
      <c r="Z24" s="150"/>
      <c r="AA24" s="260"/>
      <c r="AB24" s="263"/>
      <c r="AC24" s="255"/>
      <c r="AD24" s="153"/>
      <c r="AE24" s="154"/>
      <c r="AF24" s="260"/>
      <c r="AG24" s="260"/>
      <c r="AH24" s="255"/>
      <c r="AI24" s="256"/>
      <c r="AJ24" s="153"/>
      <c r="AK24" s="260"/>
      <c r="AL24" s="151">
        <v>52443.5</v>
      </c>
      <c r="AM24" s="154">
        <v>3692</v>
      </c>
      <c r="AN24" s="266">
        <f>AL24/AM24</f>
        <v>14.204631635969664</v>
      </c>
      <c r="AO24" s="98">
        <v>14</v>
      </c>
      <c r="AP24" s="89"/>
    </row>
    <row r="25" spans="1:42" s="17" customFormat="1" ht="12.75" customHeight="1">
      <c r="A25" s="98">
        <v>15</v>
      </c>
      <c r="B25" s="325"/>
      <c r="C25" s="314"/>
      <c r="D25" s="314"/>
      <c r="E25" s="304"/>
      <c r="F25" s="310"/>
      <c r="G25" s="176" t="s">
        <v>90</v>
      </c>
      <c r="H25" s="177" t="s">
        <v>94</v>
      </c>
      <c r="I25" s="186" t="s">
        <v>89</v>
      </c>
      <c r="J25" s="186" t="s">
        <v>88</v>
      </c>
      <c r="K25" s="187">
        <v>40865</v>
      </c>
      <c r="L25" s="181" t="s">
        <v>72</v>
      </c>
      <c r="M25" s="186">
        <v>269</v>
      </c>
      <c r="N25" s="94">
        <v>38</v>
      </c>
      <c r="O25" s="94">
        <v>7</v>
      </c>
      <c r="P25" s="155">
        <v>6238.5</v>
      </c>
      <c r="Q25" s="156">
        <v>964</v>
      </c>
      <c r="R25" s="155">
        <v>4813</v>
      </c>
      <c r="S25" s="156">
        <v>787</v>
      </c>
      <c r="T25" s="155">
        <v>8901</v>
      </c>
      <c r="U25" s="156">
        <v>1528</v>
      </c>
      <c r="V25" s="244">
        <f>SUM(P25+R25+T25)</f>
        <v>19952.5</v>
      </c>
      <c r="W25" s="245">
        <f>Q25+S25+U25</f>
        <v>3279</v>
      </c>
      <c r="X25" s="255">
        <f>IF(V25&lt;&gt;0,W25/N25,"")</f>
        <v>86.28947368421052</v>
      </c>
      <c r="Y25" s="256">
        <f>IF(V25&lt;&gt;0,V25/W25,"")</f>
        <v>6.084934431229033</v>
      </c>
      <c r="Z25" s="151">
        <v>85671.5</v>
      </c>
      <c r="AA25" s="260">
        <f>IF(Z25&lt;&gt;0,-(Z25-V25)/Z25,"")</f>
        <v>-0.7671045797027016</v>
      </c>
      <c r="AB25" s="263">
        <f>AD25-V25</f>
        <v>111734.5</v>
      </c>
      <c r="AC25" s="255">
        <f>AE25-W25</f>
        <v>16156</v>
      </c>
      <c r="AD25" s="153">
        <v>131687</v>
      </c>
      <c r="AE25" s="154">
        <v>19435</v>
      </c>
      <c r="AF25" s="260">
        <f>W25*1/AE25</f>
        <v>0.16871623359917673</v>
      </c>
      <c r="AG25" s="260">
        <f>AC25*1/AE25</f>
        <v>0.8312837664008232</v>
      </c>
      <c r="AH25" s="255">
        <f>AE25/N25</f>
        <v>511.44736842105266</v>
      </c>
      <c r="AI25" s="256">
        <f>AD25/AE25</f>
        <v>6.7757653717519934</v>
      </c>
      <c r="AJ25" s="153">
        <v>971866.5</v>
      </c>
      <c r="AK25" s="260">
        <f>IF(AJ25&lt;&gt;0,-(AJ25-AD25)/AJ25,"")</f>
        <v>-0.8645009371143053</v>
      </c>
      <c r="AL25" s="151">
        <v>12155568.5</v>
      </c>
      <c r="AM25" s="154">
        <v>1368776</v>
      </c>
      <c r="AN25" s="266">
        <f>AL25/AM25</f>
        <v>8.88061194819313</v>
      </c>
      <c r="AO25" s="98">
        <v>15</v>
      </c>
      <c r="AP25" s="89"/>
    </row>
    <row r="26" spans="1:42" s="17" customFormat="1" ht="12.75" customHeight="1">
      <c r="A26" s="98">
        <v>16</v>
      </c>
      <c r="B26" s="323"/>
      <c r="C26" s="312"/>
      <c r="D26" s="312"/>
      <c r="E26" s="310"/>
      <c r="F26" s="309" t="s">
        <v>58</v>
      </c>
      <c r="G26" s="182" t="s">
        <v>124</v>
      </c>
      <c r="H26" s="177" t="s">
        <v>126</v>
      </c>
      <c r="I26" s="181"/>
      <c r="J26" s="181" t="s">
        <v>124</v>
      </c>
      <c r="K26" s="180">
        <v>40886</v>
      </c>
      <c r="L26" s="181" t="s">
        <v>125</v>
      </c>
      <c r="M26" s="177">
        <v>82</v>
      </c>
      <c r="N26" s="96">
        <v>25</v>
      </c>
      <c r="O26" s="96">
        <v>4</v>
      </c>
      <c r="P26" s="159">
        <v>2917.5</v>
      </c>
      <c r="Q26" s="160">
        <v>398</v>
      </c>
      <c r="R26" s="159">
        <v>5117</v>
      </c>
      <c r="S26" s="160">
        <v>672</v>
      </c>
      <c r="T26" s="159">
        <v>6469</v>
      </c>
      <c r="U26" s="160">
        <v>778</v>
      </c>
      <c r="V26" s="244">
        <f>SUM(P26+R26+T26)</f>
        <v>14503.5</v>
      </c>
      <c r="W26" s="245">
        <f>Q26+S26+U26</f>
        <v>1848</v>
      </c>
      <c r="X26" s="255">
        <f>IF(V26&lt;&gt;0,W26/N26,"")</f>
        <v>73.92</v>
      </c>
      <c r="Y26" s="256">
        <f>IF(V26&lt;&gt;0,V26/W26,"")</f>
        <v>7.848214285714286</v>
      </c>
      <c r="Z26" s="155">
        <v>23807.5</v>
      </c>
      <c r="AA26" s="260">
        <f>IF(Z26&lt;&gt;0,-(Z26-V26)/Z26,"")</f>
        <v>-0.3908012181035388</v>
      </c>
      <c r="AB26" s="263">
        <f>AD26-V26</f>
        <v>23295</v>
      </c>
      <c r="AC26" s="255">
        <f>AE26-W26</f>
        <v>2798</v>
      </c>
      <c r="AD26" s="161">
        <v>37798.5</v>
      </c>
      <c r="AE26" s="162">
        <v>4646</v>
      </c>
      <c r="AF26" s="260">
        <f>W26*1/AE26</f>
        <v>0.39776151528196296</v>
      </c>
      <c r="AG26" s="260">
        <f>AC26*1/AE26</f>
        <v>0.602238484718037</v>
      </c>
      <c r="AH26" s="255">
        <f>AE26/N26</f>
        <v>185.84</v>
      </c>
      <c r="AI26" s="256">
        <f>AD26/AE26</f>
        <v>8.135708136030994</v>
      </c>
      <c r="AJ26" s="153">
        <v>355013.5</v>
      </c>
      <c r="AK26" s="260">
        <f>IF(AJ26&lt;&gt;0,-(AJ26-AD26)/AJ26,"")</f>
        <v>-0.8935294009946101</v>
      </c>
      <c r="AL26" s="159">
        <v>616362</v>
      </c>
      <c r="AM26" s="160">
        <v>69822</v>
      </c>
      <c r="AN26" s="266">
        <f>AL26/AM26</f>
        <v>8.82761880209676</v>
      </c>
      <c r="AO26" s="98">
        <v>16</v>
      </c>
      <c r="AP26" s="89"/>
    </row>
    <row r="27" spans="1:42" s="17" customFormat="1" ht="12.75" customHeight="1">
      <c r="A27" s="98">
        <v>17</v>
      </c>
      <c r="B27" s="322"/>
      <c r="C27" s="304"/>
      <c r="D27" s="304"/>
      <c r="E27" s="310"/>
      <c r="F27" s="309" t="s">
        <v>58</v>
      </c>
      <c r="G27" s="176" t="s">
        <v>119</v>
      </c>
      <c r="H27" s="177" t="s">
        <v>120</v>
      </c>
      <c r="I27" s="184"/>
      <c r="J27" s="179" t="s">
        <v>119</v>
      </c>
      <c r="K27" s="180">
        <v>40886</v>
      </c>
      <c r="L27" s="181" t="s">
        <v>12</v>
      </c>
      <c r="M27" s="177">
        <v>161</v>
      </c>
      <c r="N27" s="94">
        <v>33</v>
      </c>
      <c r="O27" s="94">
        <v>4</v>
      </c>
      <c r="P27" s="148">
        <v>3237</v>
      </c>
      <c r="Q27" s="149">
        <v>484</v>
      </c>
      <c r="R27" s="148">
        <v>3991</v>
      </c>
      <c r="S27" s="149">
        <v>625</v>
      </c>
      <c r="T27" s="148">
        <v>6708</v>
      </c>
      <c r="U27" s="149">
        <v>995</v>
      </c>
      <c r="V27" s="244">
        <f>SUM(P27+R27+T27)</f>
        <v>13936</v>
      </c>
      <c r="W27" s="245">
        <f>Q27+S27+U27</f>
        <v>2104</v>
      </c>
      <c r="X27" s="255">
        <f>IF(V27&lt;&gt;0,W27/N27,"")</f>
        <v>63.75757575757576</v>
      </c>
      <c r="Y27" s="256">
        <f>IF(V27&lt;&gt;0,V27/W27,"")</f>
        <v>6.623574144486692</v>
      </c>
      <c r="Z27" s="150">
        <v>55191</v>
      </c>
      <c r="AA27" s="260">
        <f>IF(Z27&lt;&gt;0,-(Z27-V27)/Z27,"")</f>
        <v>-0.7474950626007864</v>
      </c>
      <c r="AB27" s="263">
        <f>AD27-V27</f>
        <v>77489</v>
      </c>
      <c r="AC27" s="255">
        <f>AE27-W27</f>
        <v>10305</v>
      </c>
      <c r="AD27" s="151">
        <v>91425</v>
      </c>
      <c r="AE27" s="152">
        <v>12409</v>
      </c>
      <c r="AF27" s="260">
        <f>W27*1/AE27</f>
        <v>0.16955435570956565</v>
      </c>
      <c r="AG27" s="260">
        <f>AC27*1/AE27</f>
        <v>0.8304456442904343</v>
      </c>
      <c r="AH27" s="255">
        <f>AE27/N27</f>
        <v>376.030303030303</v>
      </c>
      <c r="AI27" s="256">
        <f>AD27/AE27</f>
        <v>7.367636392940607</v>
      </c>
      <c r="AJ27" s="151">
        <v>442171</v>
      </c>
      <c r="AK27" s="260">
        <f>IF(AJ27&lt;&gt;0,-(AJ27-AD27)/AJ27,"")</f>
        <v>-0.7932361009654636</v>
      </c>
      <c r="AL27" s="148">
        <v>843810</v>
      </c>
      <c r="AM27" s="149">
        <v>101174</v>
      </c>
      <c r="AN27" s="266">
        <f>AL27/AM27</f>
        <v>8.340186213849409</v>
      </c>
      <c r="AO27" s="98">
        <v>17</v>
      </c>
      <c r="AP27" s="89"/>
    </row>
    <row r="28" spans="1:42" s="17" customFormat="1" ht="12.75" customHeight="1">
      <c r="A28" s="98">
        <v>18</v>
      </c>
      <c r="B28" s="322"/>
      <c r="C28" s="304"/>
      <c r="D28" s="304"/>
      <c r="E28" s="304"/>
      <c r="F28" s="309" t="s">
        <v>58</v>
      </c>
      <c r="G28" s="176" t="s">
        <v>147</v>
      </c>
      <c r="H28" s="177" t="s">
        <v>131</v>
      </c>
      <c r="I28" s="184"/>
      <c r="J28" s="179" t="s">
        <v>147</v>
      </c>
      <c r="K28" s="180">
        <v>40893</v>
      </c>
      <c r="L28" s="181" t="s">
        <v>72</v>
      </c>
      <c r="M28" s="177">
        <v>23</v>
      </c>
      <c r="N28" s="94">
        <v>21</v>
      </c>
      <c r="O28" s="94">
        <v>3</v>
      </c>
      <c r="P28" s="155">
        <v>2282</v>
      </c>
      <c r="Q28" s="156">
        <v>287</v>
      </c>
      <c r="R28" s="155">
        <v>3382</v>
      </c>
      <c r="S28" s="156">
        <v>417</v>
      </c>
      <c r="T28" s="155">
        <v>5599.5</v>
      </c>
      <c r="U28" s="156">
        <v>658</v>
      </c>
      <c r="V28" s="244">
        <f>SUM(P28+R28+T28)</f>
        <v>11263.5</v>
      </c>
      <c r="W28" s="245">
        <f>Q28+S28+U28</f>
        <v>1362</v>
      </c>
      <c r="X28" s="255">
        <f>IF(V28&lt;&gt;0,W28/N28,"")</f>
        <v>64.85714285714286</v>
      </c>
      <c r="Y28" s="256">
        <f>IF(V28&lt;&gt;0,V28/W28,"")</f>
        <v>8.269823788546255</v>
      </c>
      <c r="Z28" s="150">
        <v>15948</v>
      </c>
      <c r="AA28" s="260">
        <f>IF(Z28&lt;&gt;0,-(Z28-V28)/Z28,"")</f>
        <v>-0.2937358916478555</v>
      </c>
      <c r="AB28" s="263">
        <f>AD28-V28</f>
        <v>16761.5</v>
      </c>
      <c r="AC28" s="255">
        <f>AE28-W28</f>
        <v>2063</v>
      </c>
      <c r="AD28" s="153">
        <v>28025</v>
      </c>
      <c r="AE28" s="154">
        <v>3425</v>
      </c>
      <c r="AF28" s="260">
        <f>W28*1/AE28</f>
        <v>0.3976642335766423</v>
      </c>
      <c r="AG28" s="260">
        <f>AC28*1/AE28</f>
        <v>0.6023357664233576</v>
      </c>
      <c r="AH28" s="255">
        <f>AE28/N28</f>
        <v>163.0952380952381</v>
      </c>
      <c r="AI28" s="256">
        <f>AD28/AE28</f>
        <v>8.182481751824817</v>
      </c>
      <c r="AJ28" s="153"/>
      <c r="AK28" s="260">
        <f>IF(AJ28&lt;&gt;0,-(AJ28-AD28)/AJ28,"")</f>
      </c>
      <c r="AL28" s="151">
        <v>93077</v>
      </c>
      <c r="AM28" s="154">
        <v>11339</v>
      </c>
      <c r="AN28" s="266">
        <f>AL28/AM28</f>
        <v>8.208572184495987</v>
      </c>
      <c r="AO28" s="98">
        <v>18</v>
      </c>
      <c r="AP28" s="89"/>
    </row>
    <row r="29" spans="1:42" s="17" customFormat="1" ht="12.75" customHeight="1">
      <c r="A29" s="98">
        <v>19</v>
      </c>
      <c r="B29" s="323"/>
      <c r="C29" s="311"/>
      <c r="D29" s="311"/>
      <c r="E29" s="315"/>
      <c r="F29" s="304"/>
      <c r="G29" s="191" t="s">
        <v>141</v>
      </c>
      <c r="H29" s="177" t="s">
        <v>144</v>
      </c>
      <c r="I29" s="177" t="s">
        <v>142</v>
      </c>
      <c r="J29" s="177" t="s">
        <v>143</v>
      </c>
      <c r="K29" s="180">
        <v>40893</v>
      </c>
      <c r="L29" s="181" t="s">
        <v>57</v>
      </c>
      <c r="M29" s="177">
        <v>28</v>
      </c>
      <c r="N29" s="157">
        <v>21</v>
      </c>
      <c r="O29" s="157">
        <v>3</v>
      </c>
      <c r="P29" s="148">
        <v>2302</v>
      </c>
      <c r="Q29" s="149">
        <v>219</v>
      </c>
      <c r="R29" s="148">
        <v>2972</v>
      </c>
      <c r="S29" s="149">
        <v>340</v>
      </c>
      <c r="T29" s="148">
        <v>5455.5</v>
      </c>
      <c r="U29" s="149">
        <v>541</v>
      </c>
      <c r="V29" s="244">
        <f>SUM(P29+R29+T29)</f>
        <v>10729.5</v>
      </c>
      <c r="W29" s="245">
        <f>Q29+S29+U29</f>
        <v>1100</v>
      </c>
      <c r="X29" s="255">
        <f>IF(V29&lt;&gt;0,W29/N29,"")</f>
        <v>52.38095238095238</v>
      </c>
      <c r="Y29" s="256">
        <f>IF(V29&lt;&gt;0,V29/W29,"")</f>
        <v>9.754090909090909</v>
      </c>
      <c r="Z29" s="150">
        <v>51950</v>
      </c>
      <c r="AA29" s="260">
        <f>IF(Z29&lt;&gt;0,-(Z29-V29)/Z29,"")</f>
        <v>-0.7934648700673724</v>
      </c>
      <c r="AB29" s="263">
        <f>AD29-V29</f>
        <v>67279.5</v>
      </c>
      <c r="AC29" s="255">
        <f>AE29-W29</f>
        <v>5130</v>
      </c>
      <c r="AD29" s="151">
        <v>78009</v>
      </c>
      <c r="AE29" s="152">
        <v>6230</v>
      </c>
      <c r="AF29" s="260">
        <f>W29*1/AE29</f>
        <v>0.17656500802568217</v>
      </c>
      <c r="AG29" s="260">
        <f>AC29*1/AE29</f>
        <v>0.8234349919743178</v>
      </c>
      <c r="AH29" s="255">
        <f>AE29/N29</f>
        <v>296.6666666666667</v>
      </c>
      <c r="AI29" s="256">
        <f>AD29/AE29</f>
        <v>12.5215088282504</v>
      </c>
      <c r="AJ29" s="151"/>
      <c r="AK29" s="260">
        <f>IF(AJ29&lt;&gt;0,-(AJ29-AD29)/AJ29,"")</f>
      </c>
      <c r="AL29" s="148">
        <v>241431</v>
      </c>
      <c r="AM29" s="149">
        <v>19437</v>
      </c>
      <c r="AN29" s="266">
        <f>AL29/AM29</f>
        <v>12.421206976385244</v>
      </c>
      <c r="AO29" s="98">
        <v>19</v>
      </c>
      <c r="AP29" s="89"/>
    </row>
    <row r="30" spans="1:42" s="17" customFormat="1" ht="12.75" customHeight="1">
      <c r="A30" s="98">
        <v>20</v>
      </c>
      <c r="B30" s="322"/>
      <c r="C30" s="304"/>
      <c r="D30" s="304"/>
      <c r="E30" s="304"/>
      <c r="F30" s="309" t="s">
        <v>58</v>
      </c>
      <c r="G30" s="185" t="s">
        <v>154</v>
      </c>
      <c r="H30" s="181" t="s">
        <v>116</v>
      </c>
      <c r="I30" s="181"/>
      <c r="J30" s="181" t="s">
        <v>154</v>
      </c>
      <c r="K30" s="187">
        <v>40900</v>
      </c>
      <c r="L30" s="181" t="s">
        <v>56</v>
      </c>
      <c r="M30" s="188">
        <v>14</v>
      </c>
      <c r="N30" s="96">
        <v>11</v>
      </c>
      <c r="O30" s="96">
        <v>2</v>
      </c>
      <c r="P30" s="153">
        <v>2319</v>
      </c>
      <c r="Q30" s="154">
        <v>205</v>
      </c>
      <c r="R30" s="153">
        <v>1807</v>
      </c>
      <c r="S30" s="154">
        <v>159</v>
      </c>
      <c r="T30" s="153">
        <v>4681.5</v>
      </c>
      <c r="U30" s="154">
        <v>373</v>
      </c>
      <c r="V30" s="244">
        <f>SUM(P30+R30+T30)</f>
        <v>8807.5</v>
      </c>
      <c r="W30" s="245">
        <f>Q30+S30+U30</f>
        <v>737</v>
      </c>
      <c r="X30" s="255">
        <f>IF(V30&lt;&gt;0,W30/N30,"")</f>
        <v>67</v>
      </c>
      <c r="Y30" s="256">
        <f>IF(V30&lt;&gt;0,V30/W30,"")</f>
        <v>11.950474898236092</v>
      </c>
      <c r="Z30" s="150">
        <v>23813</v>
      </c>
      <c r="AA30" s="260">
        <f>IF(Z30&lt;&gt;0,-(Z30-V30)/Z30,"")</f>
        <v>-0.6301389997060429</v>
      </c>
      <c r="AB30" s="263">
        <f>AD30-V30</f>
        <v>35041</v>
      </c>
      <c r="AC30" s="255">
        <f>AE30-W30</f>
        <v>3027</v>
      </c>
      <c r="AD30" s="150">
        <v>43848.5</v>
      </c>
      <c r="AE30" s="158">
        <v>3764</v>
      </c>
      <c r="AF30" s="260">
        <f>W30*1/AE30</f>
        <v>0.19580233793836344</v>
      </c>
      <c r="AG30" s="260">
        <f>AC30*1/AE30</f>
        <v>0.8041976620616366</v>
      </c>
      <c r="AH30" s="255">
        <f>AE30/N30</f>
        <v>342.1818181818182</v>
      </c>
      <c r="AI30" s="256">
        <f>AD30/AE30</f>
        <v>11.649442082890541</v>
      </c>
      <c r="AJ30" s="151"/>
      <c r="AK30" s="260"/>
      <c r="AL30" s="150">
        <v>52656</v>
      </c>
      <c r="AM30" s="152">
        <v>4501</v>
      </c>
      <c r="AN30" s="266">
        <f>AL30/AM30</f>
        <v>11.698733614752276</v>
      </c>
      <c r="AO30" s="98">
        <v>20</v>
      </c>
      <c r="AP30" s="89"/>
    </row>
    <row r="31" spans="1:42" s="17" customFormat="1" ht="12.75" customHeight="1">
      <c r="A31" s="98">
        <v>21</v>
      </c>
      <c r="B31" s="322"/>
      <c r="C31" s="304"/>
      <c r="D31" s="313">
        <v>3</v>
      </c>
      <c r="E31" s="304"/>
      <c r="F31" s="304"/>
      <c r="G31" s="191" t="s">
        <v>76</v>
      </c>
      <c r="H31" s="177" t="s">
        <v>87</v>
      </c>
      <c r="I31" s="177" t="s">
        <v>195</v>
      </c>
      <c r="J31" s="177" t="s">
        <v>188</v>
      </c>
      <c r="K31" s="187">
        <v>40858</v>
      </c>
      <c r="L31" s="181" t="s">
        <v>8</v>
      </c>
      <c r="M31" s="177">
        <v>132</v>
      </c>
      <c r="N31" s="95">
        <v>16</v>
      </c>
      <c r="O31" s="95">
        <v>8</v>
      </c>
      <c r="P31" s="153">
        <v>1167</v>
      </c>
      <c r="Q31" s="154">
        <v>153</v>
      </c>
      <c r="R31" s="153">
        <v>2378</v>
      </c>
      <c r="S31" s="154">
        <v>310</v>
      </c>
      <c r="T31" s="153">
        <v>3619</v>
      </c>
      <c r="U31" s="154">
        <v>477</v>
      </c>
      <c r="V31" s="244">
        <f>SUM(P31+R31+T31)</f>
        <v>7164</v>
      </c>
      <c r="W31" s="245">
        <f>Q31+S31+U31</f>
        <v>940</v>
      </c>
      <c r="X31" s="255">
        <f>IF(V31&lt;&gt;0,W31/N31,"")</f>
        <v>58.75</v>
      </c>
      <c r="Y31" s="256">
        <f>IF(V31&lt;&gt;0,V31/W31,"")</f>
        <v>7.621276595744681</v>
      </c>
      <c r="Z31" s="150"/>
      <c r="AA31" s="260"/>
      <c r="AB31" s="263"/>
      <c r="AC31" s="255"/>
      <c r="AD31" s="153"/>
      <c r="AE31" s="154"/>
      <c r="AF31" s="260"/>
      <c r="AG31" s="260"/>
      <c r="AH31" s="255"/>
      <c r="AI31" s="256"/>
      <c r="AJ31" s="151"/>
      <c r="AK31" s="260"/>
      <c r="AL31" s="153">
        <v>5990476</v>
      </c>
      <c r="AM31" s="154">
        <v>537457</v>
      </c>
      <c r="AN31" s="266">
        <f>AL31/AM31</f>
        <v>11.145963304971374</v>
      </c>
      <c r="AO31" s="98">
        <v>21</v>
      </c>
      <c r="AP31" s="89"/>
    </row>
    <row r="32" spans="1:42" s="17" customFormat="1" ht="12.75" customHeight="1">
      <c r="A32" s="98">
        <v>22</v>
      </c>
      <c r="B32" s="322"/>
      <c r="C32" s="304"/>
      <c r="D32" s="304"/>
      <c r="E32" s="304"/>
      <c r="F32" s="309" t="s">
        <v>58</v>
      </c>
      <c r="G32" s="191" t="s">
        <v>75</v>
      </c>
      <c r="H32" s="177" t="s">
        <v>86</v>
      </c>
      <c r="I32" s="177"/>
      <c r="J32" s="177" t="s">
        <v>75</v>
      </c>
      <c r="K32" s="180">
        <v>40858</v>
      </c>
      <c r="L32" s="181" t="s">
        <v>57</v>
      </c>
      <c r="M32" s="177">
        <v>130</v>
      </c>
      <c r="N32" s="157">
        <v>8</v>
      </c>
      <c r="O32" s="157">
        <v>8</v>
      </c>
      <c r="P32" s="148">
        <v>1077</v>
      </c>
      <c r="Q32" s="149">
        <v>193</v>
      </c>
      <c r="R32" s="148">
        <v>2267</v>
      </c>
      <c r="S32" s="149">
        <v>410</v>
      </c>
      <c r="T32" s="148">
        <v>2589</v>
      </c>
      <c r="U32" s="149">
        <v>453</v>
      </c>
      <c r="V32" s="244">
        <f>SUM(P32+R32+T32)</f>
        <v>5933</v>
      </c>
      <c r="W32" s="245">
        <f>Q32+S32+U32</f>
        <v>1056</v>
      </c>
      <c r="X32" s="255">
        <f>IF(V32&lt;&gt;0,W32/N32,"")</f>
        <v>132</v>
      </c>
      <c r="Y32" s="256">
        <f>IF(V32&lt;&gt;0,V32/W32,"")</f>
        <v>5.618371212121212</v>
      </c>
      <c r="Z32" s="150">
        <v>17595</v>
      </c>
      <c r="AA32" s="260">
        <f>IF(Z32&lt;&gt;0,-(Z32-V32)/Z32,"")</f>
        <v>-0.6628019323671498</v>
      </c>
      <c r="AB32" s="263">
        <f>AD32-V32</f>
        <v>12786</v>
      </c>
      <c r="AC32" s="255">
        <f>AE32-W32</f>
        <v>1959</v>
      </c>
      <c r="AD32" s="151">
        <v>18719</v>
      </c>
      <c r="AE32" s="152">
        <v>3015</v>
      </c>
      <c r="AF32" s="260">
        <f>W32*1/AE32</f>
        <v>0.3502487562189055</v>
      </c>
      <c r="AG32" s="260">
        <f>AC32*1/AE32</f>
        <v>0.6497512437810945</v>
      </c>
      <c r="AH32" s="255">
        <f>AE32/N32</f>
        <v>376.875</v>
      </c>
      <c r="AI32" s="256">
        <f>AD32/AE32</f>
        <v>6.2086235489220565</v>
      </c>
      <c r="AJ32" s="151">
        <v>13790</v>
      </c>
      <c r="AK32" s="260">
        <f>IF(AJ32&lt;&gt;0,-(AJ32-AD32)/AJ32,"")</f>
        <v>0.3574329224075417</v>
      </c>
      <c r="AL32" s="148">
        <v>1380899.5</v>
      </c>
      <c r="AM32" s="149">
        <v>144991</v>
      </c>
      <c r="AN32" s="266">
        <f>AL32/AM32</f>
        <v>9.524035974646702</v>
      </c>
      <c r="AO32" s="98">
        <v>22</v>
      </c>
      <c r="AP32" s="89"/>
    </row>
    <row r="33" spans="1:42" s="17" customFormat="1" ht="12.75" customHeight="1">
      <c r="A33" s="98">
        <v>23</v>
      </c>
      <c r="B33" s="322"/>
      <c r="C33" s="304"/>
      <c r="D33" s="304"/>
      <c r="E33" s="310"/>
      <c r="F33" s="310"/>
      <c r="G33" s="189" t="s">
        <v>112</v>
      </c>
      <c r="H33" s="177" t="s">
        <v>129</v>
      </c>
      <c r="I33" s="190" t="s">
        <v>128</v>
      </c>
      <c r="J33" s="190" t="s">
        <v>113</v>
      </c>
      <c r="K33" s="183">
        <v>40879</v>
      </c>
      <c r="L33" s="181" t="s">
        <v>12</v>
      </c>
      <c r="M33" s="177">
        <v>38</v>
      </c>
      <c r="N33" s="94">
        <v>10</v>
      </c>
      <c r="O33" s="94">
        <v>5</v>
      </c>
      <c r="P33" s="148">
        <v>1230</v>
      </c>
      <c r="Q33" s="149">
        <v>183</v>
      </c>
      <c r="R33" s="148">
        <v>1996</v>
      </c>
      <c r="S33" s="149">
        <v>293</v>
      </c>
      <c r="T33" s="148">
        <v>2183</v>
      </c>
      <c r="U33" s="149">
        <v>304</v>
      </c>
      <c r="V33" s="244">
        <f>SUM(P33+R33+T33)</f>
        <v>5409</v>
      </c>
      <c r="W33" s="245">
        <f>Q33+S33+U33</f>
        <v>780</v>
      </c>
      <c r="X33" s="255">
        <f>IF(V33&lt;&gt;0,W33/N33,"")</f>
        <v>78</v>
      </c>
      <c r="Y33" s="256">
        <f>IF(V33&lt;&gt;0,V33/W33,"")</f>
        <v>6.934615384615385</v>
      </c>
      <c r="Z33" s="150">
        <v>1013</v>
      </c>
      <c r="AA33" s="260">
        <f>IF(Z33&lt;&gt;0,-(Z33-V33)/Z33,"")</f>
        <v>4.339585389930899</v>
      </c>
      <c r="AB33" s="263">
        <f>AD33-V33</f>
        <v>-3651</v>
      </c>
      <c r="AC33" s="255">
        <f>AE33-W33</f>
        <v>-529</v>
      </c>
      <c r="AD33" s="151">
        <v>1758</v>
      </c>
      <c r="AE33" s="152">
        <v>251</v>
      </c>
      <c r="AF33" s="260">
        <f>W33*1/AE33</f>
        <v>3.1075697211155378</v>
      </c>
      <c r="AG33" s="260">
        <f>AC33*1/AE33</f>
        <v>-2.1075697211155378</v>
      </c>
      <c r="AH33" s="255">
        <f>AE33/N33</f>
        <v>25.1</v>
      </c>
      <c r="AI33" s="256">
        <f>AD33/AE33</f>
        <v>7.00398406374502</v>
      </c>
      <c r="AJ33" s="151">
        <v>199010</v>
      </c>
      <c r="AK33" s="260">
        <f>IF(AJ33&lt;&gt;0,-(AJ33-AD33)/AJ33,"")</f>
        <v>-0.9911662730516054</v>
      </c>
      <c r="AL33" s="148">
        <v>476917</v>
      </c>
      <c r="AM33" s="149">
        <v>44130</v>
      </c>
      <c r="AN33" s="266">
        <f>AL33/AM33</f>
        <v>10.807092680716066</v>
      </c>
      <c r="AO33" s="98">
        <v>23</v>
      </c>
      <c r="AP33" s="89"/>
    </row>
    <row r="34" spans="1:42" s="17" customFormat="1" ht="12.75" customHeight="1">
      <c r="A34" s="98">
        <v>24</v>
      </c>
      <c r="B34" s="322"/>
      <c r="C34" s="304"/>
      <c r="D34" s="304"/>
      <c r="E34" s="305"/>
      <c r="F34" s="306"/>
      <c r="G34" s="182" t="s">
        <v>121</v>
      </c>
      <c r="H34" s="177" t="s">
        <v>122</v>
      </c>
      <c r="I34" s="181" t="s">
        <v>99</v>
      </c>
      <c r="J34" s="181" t="s">
        <v>123</v>
      </c>
      <c r="K34" s="180">
        <v>40886</v>
      </c>
      <c r="L34" s="181" t="s">
        <v>10</v>
      </c>
      <c r="M34" s="177">
        <v>25</v>
      </c>
      <c r="N34" s="96">
        <v>11</v>
      </c>
      <c r="O34" s="96">
        <v>4</v>
      </c>
      <c r="P34" s="153">
        <v>1027</v>
      </c>
      <c r="Q34" s="154">
        <v>137</v>
      </c>
      <c r="R34" s="153">
        <v>1799</v>
      </c>
      <c r="S34" s="154">
        <v>210</v>
      </c>
      <c r="T34" s="153">
        <v>2146</v>
      </c>
      <c r="U34" s="154">
        <v>281</v>
      </c>
      <c r="V34" s="244">
        <f>SUM(P34+R34+T34)</f>
        <v>4972</v>
      </c>
      <c r="W34" s="245">
        <f>Q34+S34+U34</f>
        <v>628</v>
      </c>
      <c r="X34" s="255">
        <f>IF(V34&lt;&gt;0,W34/N34,"")</f>
        <v>57.09090909090909</v>
      </c>
      <c r="Y34" s="256">
        <f>IF(V34&lt;&gt;0,V34/W34,"")</f>
        <v>7.917197452229299</v>
      </c>
      <c r="Z34" s="155">
        <v>17343</v>
      </c>
      <c r="AA34" s="260">
        <f>IF(Z34&lt;&gt;0,-(Z34-V34)/Z34,"")</f>
        <v>-0.7133137288819696</v>
      </c>
      <c r="AB34" s="263">
        <f>AD34-V34</f>
        <v>19394</v>
      </c>
      <c r="AC34" s="255">
        <f>AE34-W34</f>
        <v>1113</v>
      </c>
      <c r="AD34" s="153">
        <v>24366</v>
      </c>
      <c r="AE34" s="154">
        <v>1741</v>
      </c>
      <c r="AF34" s="260">
        <f>W34*1/AE34</f>
        <v>0.3607122343480758</v>
      </c>
      <c r="AG34" s="260">
        <f>AC34*1/AE34</f>
        <v>0.6392877656519241</v>
      </c>
      <c r="AH34" s="255">
        <f>AE34/N34</f>
        <v>158.27272727272728</v>
      </c>
      <c r="AI34" s="256">
        <f>AD34/AE34</f>
        <v>13.995404939689834</v>
      </c>
      <c r="AJ34" s="153">
        <v>244999</v>
      </c>
      <c r="AK34" s="260">
        <f>IF(AJ34&lt;&gt;0,-(AJ34-AD34)/AJ34,"")</f>
        <v>-0.9005465328429912</v>
      </c>
      <c r="AL34" s="153">
        <v>407418</v>
      </c>
      <c r="AM34" s="154">
        <v>31907</v>
      </c>
      <c r="AN34" s="266">
        <f>AL34/AM34</f>
        <v>12.768922180085875</v>
      </c>
      <c r="AO34" s="98">
        <v>24</v>
      </c>
      <c r="AP34" s="89"/>
    </row>
    <row r="35" spans="1:42" s="17" customFormat="1" ht="12.75" customHeight="1">
      <c r="A35" s="98">
        <v>25</v>
      </c>
      <c r="B35" s="322"/>
      <c r="C35" s="304"/>
      <c r="D35" s="304"/>
      <c r="E35" s="304"/>
      <c r="F35" s="304"/>
      <c r="G35" s="176" t="s">
        <v>73</v>
      </c>
      <c r="H35" s="177" t="s">
        <v>92</v>
      </c>
      <c r="I35" s="179" t="s">
        <v>93</v>
      </c>
      <c r="J35" s="184" t="s">
        <v>74</v>
      </c>
      <c r="K35" s="180">
        <v>40844</v>
      </c>
      <c r="L35" s="181" t="s">
        <v>72</v>
      </c>
      <c r="M35" s="177">
        <v>65</v>
      </c>
      <c r="N35" s="94">
        <v>5</v>
      </c>
      <c r="O35" s="94">
        <v>10</v>
      </c>
      <c r="P35" s="155">
        <v>809.5</v>
      </c>
      <c r="Q35" s="156">
        <v>114</v>
      </c>
      <c r="R35" s="155">
        <v>1856</v>
      </c>
      <c r="S35" s="156">
        <v>284</v>
      </c>
      <c r="T35" s="155">
        <v>1788.5</v>
      </c>
      <c r="U35" s="156">
        <v>295</v>
      </c>
      <c r="V35" s="244">
        <f>SUM(P35+R35+T35)</f>
        <v>4454</v>
      </c>
      <c r="W35" s="245">
        <f>Q35+S35+U35</f>
        <v>693</v>
      </c>
      <c r="X35" s="255">
        <f>IF(V35&lt;&gt;0,W35/N35,"")</f>
        <v>138.6</v>
      </c>
      <c r="Y35" s="256">
        <f>IF(V35&lt;&gt;0,V35/W35,"")</f>
        <v>6.4271284271284275</v>
      </c>
      <c r="Z35" s="150">
        <v>1765</v>
      </c>
      <c r="AA35" s="260">
        <f>IF(Z35&lt;&gt;0,-(Z35-V35)/Z35,"")</f>
        <v>1.523512747875354</v>
      </c>
      <c r="AB35" s="263">
        <f>AD35-V35</f>
        <v>-2049</v>
      </c>
      <c r="AC35" s="255">
        <f>AE35-W35</f>
        <v>-336</v>
      </c>
      <c r="AD35" s="153">
        <v>2405</v>
      </c>
      <c r="AE35" s="154">
        <v>357</v>
      </c>
      <c r="AF35" s="260">
        <f>W35*1/AE35</f>
        <v>1.9411764705882353</v>
      </c>
      <c r="AG35" s="260">
        <f>AC35*1/AE35</f>
        <v>-0.9411764705882353</v>
      </c>
      <c r="AH35" s="255">
        <f>AE35/N35</f>
        <v>71.4</v>
      </c>
      <c r="AI35" s="256">
        <f>AD35/AE35</f>
        <v>6.7366946778711485</v>
      </c>
      <c r="AJ35" s="153">
        <v>17253.5</v>
      </c>
      <c r="AK35" s="260">
        <f>IF(AJ35&lt;&gt;0,-(AJ35-AD35)/AJ35,"")</f>
        <v>-0.8606079925812155</v>
      </c>
      <c r="AL35" s="151">
        <v>1394460.5</v>
      </c>
      <c r="AM35" s="154">
        <v>129234</v>
      </c>
      <c r="AN35" s="266">
        <f>AL35/AM35</f>
        <v>10.790198399801909</v>
      </c>
      <c r="AO35" s="98">
        <v>25</v>
      </c>
      <c r="AP35" s="89"/>
    </row>
    <row r="36" spans="1:42" s="17" customFormat="1" ht="12.75" customHeight="1">
      <c r="A36" s="98">
        <v>26</v>
      </c>
      <c r="B36" s="322"/>
      <c r="C36" s="304"/>
      <c r="D36" s="304"/>
      <c r="E36" s="304"/>
      <c r="F36" s="309" t="s">
        <v>58</v>
      </c>
      <c r="G36" s="191" t="s">
        <v>110</v>
      </c>
      <c r="H36" s="177" t="s">
        <v>118</v>
      </c>
      <c r="I36" s="177"/>
      <c r="J36" s="177" t="s">
        <v>110</v>
      </c>
      <c r="K36" s="180">
        <v>40879</v>
      </c>
      <c r="L36" s="181" t="s">
        <v>8</v>
      </c>
      <c r="M36" s="177">
        <v>39</v>
      </c>
      <c r="N36" s="95">
        <v>11</v>
      </c>
      <c r="O36" s="95">
        <v>5</v>
      </c>
      <c r="P36" s="153">
        <v>705</v>
      </c>
      <c r="Q36" s="154">
        <v>101</v>
      </c>
      <c r="R36" s="153">
        <v>1504</v>
      </c>
      <c r="S36" s="154">
        <v>214</v>
      </c>
      <c r="T36" s="153">
        <v>1786</v>
      </c>
      <c r="U36" s="154">
        <v>254</v>
      </c>
      <c r="V36" s="244">
        <f>SUM(P36+R36+T36)</f>
        <v>3995</v>
      </c>
      <c r="W36" s="245">
        <f>Q36+S36+U36</f>
        <v>569</v>
      </c>
      <c r="X36" s="255">
        <f>IF(V36&lt;&gt;0,W36/N36,"")</f>
        <v>51.72727272727273</v>
      </c>
      <c r="Y36" s="256">
        <f>IF(V36&lt;&gt;0,V36/W36,"")</f>
        <v>7.021089630931459</v>
      </c>
      <c r="Z36" s="150">
        <v>3319</v>
      </c>
      <c r="AA36" s="260">
        <f>IF(Z36&lt;&gt;0,-(Z36-V36)/Z36,"")</f>
        <v>0.2036758059656523</v>
      </c>
      <c r="AB36" s="263">
        <f>AD36-V36</f>
        <v>1749</v>
      </c>
      <c r="AC36" s="255">
        <f>AE36-W36</f>
        <v>285</v>
      </c>
      <c r="AD36" s="153">
        <v>5744</v>
      </c>
      <c r="AE36" s="154">
        <v>854</v>
      </c>
      <c r="AF36" s="260">
        <f>W36*1/AE36</f>
        <v>0.6662763466042154</v>
      </c>
      <c r="AG36" s="260">
        <f>AC36*1/AE36</f>
        <v>0.3337236533957845</v>
      </c>
      <c r="AH36" s="255">
        <f>AE36/N36</f>
        <v>77.63636363636364</v>
      </c>
      <c r="AI36" s="256">
        <f>AD36/AE36</f>
        <v>6.725995316159251</v>
      </c>
      <c r="AJ36" s="151">
        <v>64411</v>
      </c>
      <c r="AK36" s="260">
        <f>IF(AJ36&lt;&gt;0,-(AJ36-AD36)/AJ36,"")</f>
        <v>-0.91082268556613</v>
      </c>
      <c r="AL36" s="153">
        <v>204967</v>
      </c>
      <c r="AM36" s="154">
        <v>22396</v>
      </c>
      <c r="AN36" s="266">
        <f>AL36/AM36</f>
        <v>9.151946776210037</v>
      </c>
      <c r="AO36" s="98">
        <v>26</v>
      </c>
      <c r="AP36" s="89"/>
    </row>
    <row r="37" spans="1:42" s="17" customFormat="1" ht="12.75" customHeight="1">
      <c r="A37" s="98">
        <v>27</v>
      </c>
      <c r="B37" s="322"/>
      <c r="C37" s="304"/>
      <c r="D37" s="304"/>
      <c r="E37" s="304"/>
      <c r="F37" s="309" t="s">
        <v>58</v>
      </c>
      <c r="G37" s="176" t="s">
        <v>71</v>
      </c>
      <c r="H37" s="179" t="s">
        <v>89</v>
      </c>
      <c r="I37" s="179"/>
      <c r="J37" s="179" t="s">
        <v>71</v>
      </c>
      <c r="K37" s="180">
        <v>40844</v>
      </c>
      <c r="L37" s="181" t="s">
        <v>72</v>
      </c>
      <c r="M37" s="177">
        <v>278</v>
      </c>
      <c r="N37" s="94">
        <v>9</v>
      </c>
      <c r="O37" s="94">
        <v>10</v>
      </c>
      <c r="P37" s="155">
        <v>1807</v>
      </c>
      <c r="Q37" s="156">
        <v>360</v>
      </c>
      <c r="R37" s="155">
        <v>747</v>
      </c>
      <c r="S37" s="156">
        <v>125</v>
      </c>
      <c r="T37" s="155">
        <v>1053.5</v>
      </c>
      <c r="U37" s="156">
        <v>239</v>
      </c>
      <c r="V37" s="244">
        <f>SUM(P37+R37+T37)</f>
        <v>3607.5</v>
      </c>
      <c r="W37" s="245">
        <f>Q37+S37+U37</f>
        <v>724</v>
      </c>
      <c r="X37" s="255">
        <f>IF(V37&lt;&gt;0,W37/N37,"")</f>
        <v>80.44444444444444</v>
      </c>
      <c r="Y37" s="256">
        <f>IF(V37&lt;&gt;0,V37/W37,"")</f>
        <v>4.982734806629834</v>
      </c>
      <c r="Z37" s="150">
        <v>1001</v>
      </c>
      <c r="AA37" s="260">
        <f>IF(Z37&lt;&gt;0,-(Z37-V37)/Z37,"")</f>
        <v>2.603896103896104</v>
      </c>
      <c r="AB37" s="263">
        <f>AD37-V37</f>
        <v>-2053.5</v>
      </c>
      <c r="AC37" s="255">
        <f>AE37-W37</f>
        <v>-474</v>
      </c>
      <c r="AD37" s="153">
        <v>1554</v>
      </c>
      <c r="AE37" s="154">
        <v>250</v>
      </c>
      <c r="AF37" s="260">
        <f>W37*1/AE37</f>
        <v>2.896</v>
      </c>
      <c r="AG37" s="260">
        <f>AC37*1/AE37</f>
        <v>-1.896</v>
      </c>
      <c r="AH37" s="255">
        <f>AE37/N37</f>
        <v>27.77777777777778</v>
      </c>
      <c r="AI37" s="256">
        <f>AD37/AE37</f>
        <v>6.216</v>
      </c>
      <c r="AJ37" s="153">
        <v>115157</v>
      </c>
      <c r="AK37" s="260">
        <f>IF(AJ37&lt;&gt;0,-(AJ37-AD37)/AJ37,"")</f>
        <v>-0.9865053796121817</v>
      </c>
      <c r="AL37" s="151">
        <v>10220909</v>
      </c>
      <c r="AM37" s="154">
        <v>1179914</v>
      </c>
      <c r="AN37" s="266">
        <f>AL37/AM37</f>
        <v>8.662418616950049</v>
      </c>
      <c r="AO37" s="98">
        <v>27</v>
      </c>
      <c r="AP37" s="89"/>
    </row>
    <row r="38" spans="1:42" s="17" customFormat="1" ht="12.75" customHeight="1">
      <c r="A38" s="98">
        <v>28</v>
      </c>
      <c r="B38" s="322"/>
      <c r="C38" s="304"/>
      <c r="D38" s="304"/>
      <c r="E38" s="304"/>
      <c r="F38" s="309" t="s">
        <v>58</v>
      </c>
      <c r="G38" s="176" t="s">
        <v>77</v>
      </c>
      <c r="H38" s="179" t="s">
        <v>91</v>
      </c>
      <c r="I38" s="179"/>
      <c r="J38" s="179" t="s">
        <v>77</v>
      </c>
      <c r="K38" s="180">
        <v>40858</v>
      </c>
      <c r="L38" s="181" t="s">
        <v>72</v>
      </c>
      <c r="M38" s="177">
        <v>32</v>
      </c>
      <c r="N38" s="94">
        <v>11</v>
      </c>
      <c r="O38" s="94">
        <v>8</v>
      </c>
      <c r="P38" s="155">
        <v>604</v>
      </c>
      <c r="Q38" s="156">
        <v>88</v>
      </c>
      <c r="R38" s="155">
        <v>972</v>
      </c>
      <c r="S38" s="156">
        <v>123</v>
      </c>
      <c r="T38" s="155">
        <v>1244</v>
      </c>
      <c r="U38" s="156">
        <v>172</v>
      </c>
      <c r="V38" s="244">
        <f>SUM(P38+R38+T38)</f>
        <v>2820</v>
      </c>
      <c r="W38" s="245">
        <f>Q38+S38+U38</f>
        <v>383</v>
      </c>
      <c r="X38" s="255">
        <f>IF(V38&lt;&gt;0,W38/N38,"")</f>
        <v>34.81818181818182</v>
      </c>
      <c r="Y38" s="256">
        <f>IF(V38&lt;&gt;0,V38/W38,"")</f>
        <v>7.362924281984334</v>
      </c>
      <c r="Z38" s="150">
        <v>1099</v>
      </c>
      <c r="AA38" s="260">
        <f>IF(Z38&lt;&gt;0,-(Z38-V38)/Z38,"")</f>
        <v>1.5659690627843494</v>
      </c>
      <c r="AB38" s="263">
        <f>AD38-V38</f>
        <v>994.5</v>
      </c>
      <c r="AC38" s="255">
        <f>AE38-W38</f>
        <v>324</v>
      </c>
      <c r="AD38" s="153">
        <v>3814.5</v>
      </c>
      <c r="AE38" s="154">
        <v>707</v>
      </c>
      <c r="AF38" s="260">
        <f>W38*1/AE38</f>
        <v>0.5417256011315418</v>
      </c>
      <c r="AG38" s="260">
        <f>AC38*1/AE38</f>
        <v>0.4582743988684583</v>
      </c>
      <c r="AH38" s="255">
        <f>AE38/N38</f>
        <v>64.27272727272727</v>
      </c>
      <c r="AI38" s="256">
        <f>AD38/AE38</f>
        <v>5.3953323903818955</v>
      </c>
      <c r="AJ38" s="153">
        <v>16859.5</v>
      </c>
      <c r="AK38" s="260">
        <f>IF(AJ38&lt;&gt;0,-(AJ38-AD38)/AJ38,"")</f>
        <v>-0.7737477386636614</v>
      </c>
      <c r="AL38" s="151">
        <v>272153.5</v>
      </c>
      <c r="AM38" s="154">
        <v>32301</v>
      </c>
      <c r="AN38" s="266">
        <f>AL38/AM38</f>
        <v>8.425544100801833</v>
      </c>
      <c r="AO38" s="98">
        <v>28</v>
      </c>
      <c r="AP38" s="89"/>
    </row>
    <row r="39" spans="1:42" s="17" customFormat="1" ht="12.75" customHeight="1">
      <c r="A39" s="98">
        <v>29</v>
      </c>
      <c r="B39" s="322"/>
      <c r="C39" s="304"/>
      <c r="D39" s="304"/>
      <c r="E39" s="310"/>
      <c r="F39" s="310"/>
      <c r="G39" s="189" t="s">
        <v>69</v>
      </c>
      <c r="H39" s="190" t="s">
        <v>95</v>
      </c>
      <c r="I39" s="178" t="s">
        <v>98</v>
      </c>
      <c r="J39" s="190" t="s">
        <v>69</v>
      </c>
      <c r="K39" s="183">
        <v>40837</v>
      </c>
      <c r="L39" s="181" t="s">
        <v>12</v>
      </c>
      <c r="M39" s="177">
        <v>112</v>
      </c>
      <c r="N39" s="94">
        <v>3</v>
      </c>
      <c r="O39" s="94">
        <v>11</v>
      </c>
      <c r="P39" s="148">
        <v>849</v>
      </c>
      <c r="Q39" s="149">
        <v>128</v>
      </c>
      <c r="R39" s="148">
        <v>1134</v>
      </c>
      <c r="S39" s="149">
        <v>161</v>
      </c>
      <c r="T39" s="148">
        <v>825</v>
      </c>
      <c r="U39" s="149">
        <v>111</v>
      </c>
      <c r="V39" s="244">
        <f>SUM(P39+R39+T39)</f>
        <v>2808</v>
      </c>
      <c r="W39" s="245">
        <f>Q39+S39+U39</f>
        <v>400</v>
      </c>
      <c r="X39" s="255">
        <f>IF(V39&lt;&gt;0,W39/N39,"")</f>
        <v>133.33333333333334</v>
      </c>
      <c r="Y39" s="256">
        <f>IF(V39&lt;&gt;0,V39/W39,"")</f>
        <v>7.02</v>
      </c>
      <c r="Z39" s="150">
        <v>1171</v>
      </c>
      <c r="AA39" s="260">
        <f>IF(Z39&lt;&gt;0,-(Z39-V39)/Z39,"")</f>
        <v>1.3979504696840308</v>
      </c>
      <c r="AB39" s="263">
        <f>AD39-V39</f>
        <v>-995</v>
      </c>
      <c r="AC39" s="255">
        <f>AE39-W39</f>
        <v>15</v>
      </c>
      <c r="AD39" s="151">
        <v>1813</v>
      </c>
      <c r="AE39" s="152">
        <v>415</v>
      </c>
      <c r="AF39" s="260">
        <f>W39*1/AE39</f>
        <v>0.963855421686747</v>
      </c>
      <c r="AG39" s="260">
        <f>AC39*1/AE39</f>
        <v>0.03614457831325301</v>
      </c>
      <c r="AH39" s="255">
        <f>AE39/N39</f>
        <v>138.33333333333334</v>
      </c>
      <c r="AI39" s="256">
        <f>AD39/AE39</f>
        <v>4.36867469879518</v>
      </c>
      <c r="AJ39" s="151">
        <v>4134</v>
      </c>
      <c r="AK39" s="260">
        <f>IF(AJ39&lt;&gt;0,-(AJ39-AD39)/AJ39,"")</f>
        <v>-0.5614417029511369</v>
      </c>
      <c r="AL39" s="148">
        <v>2334797</v>
      </c>
      <c r="AM39" s="149">
        <v>245401</v>
      </c>
      <c r="AN39" s="266">
        <f>AL39/AM39</f>
        <v>9.51421143353124</v>
      </c>
      <c r="AO39" s="98">
        <v>29</v>
      </c>
      <c r="AP39" s="89"/>
    </row>
    <row r="40" spans="1:42" s="17" customFormat="1" ht="12.75" customHeight="1">
      <c r="A40" s="98">
        <v>30</v>
      </c>
      <c r="B40" s="322"/>
      <c r="C40" s="304"/>
      <c r="D40" s="313">
        <v>3</v>
      </c>
      <c r="E40" s="304"/>
      <c r="F40" s="316"/>
      <c r="G40" s="185" t="s">
        <v>173</v>
      </c>
      <c r="H40" s="177" t="s">
        <v>176</v>
      </c>
      <c r="I40" s="188" t="s">
        <v>103</v>
      </c>
      <c r="J40" s="184" t="s">
        <v>175</v>
      </c>
      <c r="K40" s="187">
        <v>40872</v>
      </c>
      <c r="L40" s="181" t="s">
        <v>56</v>
      </c>
      <c r="M40" s="188">
        <v>21</v>
      </c>
      <c r="N40" s="96">
        <v>2</v>
      </c>
      <c r="O40" s="96">
        <v>5</v>
      </c>
      <c r="P40" s="153">
        <v>311</v>
      </c>
      <c r="Q40" s="154">
        <v>39</v>
      </c>
      <c r="R40" s="153">
        <v>1047</v>
      </c>
      <c r="S40" s="154">
        <v>128</v>
      </c>
      <c r="T40" s="153">
        <v>993</v>
      </c>
      <c r="U40" s="154">
        <v>119</v>
      </c>
      <c r="V40" s="244">
        <f>SUM(P40+R40+T40)</f>
        <v>2351</v>
      </c>
      <c r="W40" s="245">
        <f>Q40+S40+U40</f>
        <v>286</v>
      </c>
      <c r="X40" s="255">
        <f>IF(V40&lt;&gt;0,W40/N40,"")</f>
        <v>143</v>
      </c>
      <c r="Y40" s="256">
        <f>IF(V40&lt;&gt;0,V40/W40,"")</f>
        <v>8.22027972027972</v>
      </c>
      <c r="Z40" s="150"/>
      <c r="AA40" s="260"/>
      <c r="AB40" s="263"/>
      <c r="AC40" s="255"/>
      <c r="AD40" s="150"/>
      <c r="AE40" s="158"/>
      <c r="AF40" s="260"/>
      <c r="AG40" s="260"/>
      <c r="AH40" s="255"/>
      <c r="AI40" s="256"/>
      <c r="AJ40" s="150"/>
      <c r="AK40" s="260"/>
      <c r="AL40" s="150">
        <v>64012</v>
      </c>
      <c r="AM40" s="152">
        <v>6669</v>
      </c>
      <c r="AN40" s="266">
        <f>AL40/AM40</f>
        <v>9.598440545808966</v>
      </c>
      <c r="AO40" s="98">
        <v>30</v>
      </c>
      <c r="AP40" s="89"/>
    </row>
    <row r="41" spans="1:42" s="17" customFormat="1" ht="12.75" customHeight="1">
      <c r="A41" s="98">
        <v>31</v>
      </c>
      <c r="B41" s="322"/>
      <c r="C41" s="304"/>
      <c r="D41" s="304"/>
      <c r="E41" s="304"/>
      <c r="F41" s="304"/>
      <c r="G41" s="176" t="s">
        <v>104</v>
      </c>
      <c r="H41" s="177" t="s">
        <v>106</v>
      </c>
      <c r="I41" s="184" t="s">
        <v>83</v>
      </c>
      <c r="J41" s="179" t="s">
        <v>105</v>
      </c>
      <c r="K41" s="180">
        <v>40872</v>
      </c>
      <c r="L41" s="181" t="s">
        <v>72</v>
      </c>
      <c r="M41" s="177">
        <v>20</v>
      </c>
      <c r="N41" s="94">
        <v>6</v>
      </c>
      <c r="O41" s="94">
        <v>6</v>
      </c>
      <c r="P41" s="155">
        <v>542</v>
      </c>
      <c r="Q41" s="156">
        <v>66</v>
      </c>
      <c r="R41" s="155">
        <v>726</v>
      </c>
      <c r="S41" s="156">
        <v>91</v>
      </c>
      <c r="T41" s="155">
        <v>1061</v>
      </c>
      <c r="U41" s="156">
        <v>128</v>
      </c>
      <c r="V41" s="244">
        <f>SUM(P41+R41+T41)</f>
        <v>2329</v>
      </c>
      <c r="W41" s="245">
        <f>Q41+S41+U41</f>
        <v>285</v>
      </c>
      <c r="X41" s="255">
        <f>IF(V41&lt;&gt;0,W41/N41,"")</f>
        <v>47.5</v>
      </c>
      <c r="Y41" s="256">
        <f>IF(V41&lt;&gt;0,V41/W41,"")</f>
        <v>8.171929824561403</v>
      </c>
      <c r="Z41" s="150">
        <v>680</v>
      </c>
      <c r="AA41" s="260">
        <f>IF(Z41&lt;&gt;0,-(Z41-V41)/Z41,"")</f>
        <v>2.425</v>
      </c>
      <c r="AB41" s="263">
        <f>AD41-V41</f>
        <v>317.5</v>
      </c>
      <c r="AC41" s="255">
        <f>AE41-W41</f>
        <v>222</v>
      </c>
      <c r="AD41" s="153">
        <v>2646.5</v>
      </c>
      <c r="AE41" s="154">
        <v>507</v>
      </c>
      <c r="AF41" s="260">
        <f>W41*1/AE41</f>
        <v>0.5621301775147929</v>
      </c>
      <c r="AG41" s="260">
        <f>AC41*1/AE41</f>
        <v>0.4378698224852071</v>
      </c>
      <c r="AH41" s="255">
        <f>AE41/N41</f>
        <v>84.5</v>
      </c>
      <c r="AI41" s="256">
        <f>AD41/AE41</f>
        <v>5.219921104536489</v>
      </c>
      <c r="AJ41" s="153">
        <v>61599.5</v>
      </c>
      <c r="AK41" s="260">
        <f>IF(AJ41&lt;&gt;0,-(AJ41-AD41)/AJ41,"")</f>
        <v>-0.9570369889365985</v>
      </c>
      <c r="AL41" s="151">
        <v>388817</v>
      </c>
      <c r="AM41" s="154">
        <v>31353</v>
      </c>
      <c r="AN41" s="266">
        <f>AL41/AM41</f>
        <v>12.401269416004848</v>
      </c>
      <c r="AO41" s="98">
        <v>31</v>
      </c>
      <c r="AP41" s="89"/>
    </row>
    <row r="42" spans="1:42" s="17" customFormat="1" ht="12.75" customHeight="1">
      <c r="A42" s="98">
        <v>32</v>
      </c>
      <c r="B42" s="324" t="s">
        <v>60</v>
      </c>
      <c r="C42" s="310"/>
      <c r="D42" s="310"/>
      <c r="E42" s="308" t="s">
        <v>59</v>
      </c>
      <c r="F42" s="304"/>
      <c r="G42" s="182" t="s">
        <v>163</v>
      </c>
      <c r="H42" s="181" t="s">
        <v>169</v>
      </c>
      <c r="I42" s="181" t="s">
        <v>132</v>
      </c>
      <c r="J42" s="181" t="s">
        <v>166</v>
      </c>
      <c r="K42" s="180">
        <v>40907</v>
      </c>
      <c r="L42" s="181" t="s">
        <v>13</v>
      </c>
      <c r="M42" s="177">
        <v>2</v>
      </c>
      <c r="N42" s="94">
        <v>2</v>
      </c>
      <c r="O42" s="94">
        <v>1</v>
      </c>
      <c r="P42" s="151">
        <v>417</v>
      </c>
      <c r="Q42" s="152">
        <v>63</v>
      </c>
      <c r="R42" s="151">
        <v>533</v>
      </c>
      <c r="S42" s="152">
        <v>85</v>
      </c>
      <c r="T42" s="151">
        <v>928</v>
      </c>
      <c r="U42" s="152">
        <v>132</v>
      </c>
      <c r="V42" s="244">
        <f>SUM(P42+R42+T42)</f>
        <v>1878</v>
      </c>
      <c r="W42" s="245">
        <f>Q42+S42+U42</f>
        <v>280</v>
      </c>
      <c r="X42" s="255">
        <f>IF(V42&lt;&gt;0,W42/N42,"")</f>
        <v>140</v>
      </c>
      <c r="Y42" s="256">
        <f>IF(V42&lt;&gt;0,V42/W42,"")</f>
        <v>6.707142857142857</v>
      </c>
      <c r="Z42" s="150"/>
      <c r="AA42" s="260"/>
      <c r="AB42" s="263"/>
      <c r="AC42" s="255"/>
      <c r="AD42" s="151"/>
      <c r="AE42" s="152"/>
      <c r="AF42" s="260"/>
      <c r="AG42" s="260"/>
      <c r="AH42" s="255"/>
      <c r="AI42" s="256"/>
      <c r="AJ42" s="151"/>
      <c r="AK42" s="260"/>
      <c r="AL42" s="151">
        <v>1878</v>
      </c>
      <c r="AM42" s="152">
        <v>280</v>
      </c>
      <c r="AN42" s="266">
        <f>AL42/AM42</f>
        <v>6.707142857142857</v>
      </c>
      <c r="AO42" s="98">
        <v>32</v>
      </c>
      <c r="AP42" s="89"/>
    </row>
    <row r="43" spans="1:42" s="17" customFormat="1" ht="12.75" customHeight="1">
      <c r="A43" s="98">
        <v>33</v>
      </c>
      <c r="B43" s="322"/>
      <c r="C43" s="304"/>
      <c r="D43" s="304"/>
      <c r="E43" s="304"/>
      <c r="F43" s="304"/>
      <c r="G43" s="176" t="s">
        <v>160</v>
      </c>
      <c r="H43" s="177" t="s">
        <v>200</v>
      </c>
      <c r="I43" s="184" t="s">
        <v>83</v>
      </c>
      <c r="J43" s="179" t="s">
        <v>161</v>
      </c>
      <c r="K43" s="180">
        <v>40781</v>
      </c>
      <c r="L43" s="181" t="s">
        <v>72</v>
      </c>
      <c r="M43" s="177">
        <v>25</v>
      </c>
      <c r="N43" s="94">
        <v>2</v>
      </c>
      <c r="O43" s="94">
        <v>16</v>
      </c>
      <c r="P43" s="155">
        <v>318</v>
      </c>
      <c r="Q43" s="156">
        <v>53</v>
      </c>
      <c r="R43" s="155">
        <v>770</v>
      </c>
      <c r="S43" s="156">
        <v>128</v>
      </c>
      <c r="T43" s="155">
        <v>669</v>
      </c>
      <c r="U43" s="156">
        <v>111</v>
      </c>
      <c r="V43" s="244">
        <f>SUM(P43+R43+T43)</f>
        <v>1757</v>
      </c>
      <c r="W43" s="245">
        <f>Q43+S43+U43</f>
        <v>292</v>
      </c>
      <c r="X43" s="255">
        <f>IF(V43&lt;&gt;0,W43/N43,"")</f>
        <v>146</v>
      </c>
      <c r="Y43" s="256">
        <f>IF(V43&lt;&gt;0,V43/W43,"")</f>
        <v>6.017123287671233</v>
      </c>
      <c r="Z43" s="150"/>
      <c r="AA43" s="260"/>
      <c r="AB43" s="263"/>
      <c r="AC43" s="255"/>
      <c r="AD43" s="153"/>
      <c r="AE43" s="154"/>
      <c r="AF43" s="260"/>
      <c r="AG43" s="260"/>
      <c r="AH43" s="255"/>
      <c r="AI43" s="256"/>
      <c r="AJ43" s="153"/>
      <c r="AK43" s="260"/>
      <c r="AL43" s="151">
        <v>516042.5</v>
      </c>
      <c r="AM43" s="154">
        <v>54515</v>
      </c>
      <c r="AN43" s="266">
        <f>AL43/AM43</f>
        <v>9.46606438594882</v>
      </c>
      <c r="AO43" s="98">
        <v>33</v>
      </c>
      <c r="AP43" s="89"/>
    </row>
    <row r="44" spans="1:42" s="17" customFormat="1" ht="12.75" customHeight="1">
      <c r="A44" s="98">
        <v>34</v>
      </c>
      <c r="B44" s="322"/>
      <c r="C44" s="304"/>
      <c r="D44" s="304"/>
      <c r="E44" s="304"/>
      <c r="F44" s="304"/>
      <c r="G44" s="176" t="s">
        <v>196</v>
      </c>
      <c r="H44" s="177" t="s">
        <v>201</v>
      </c>
      <c r="I44" s="184" t="s">
        <v>83</v>
      </c>
      <c r="J44" s="179" t="s">
        <v>198</v>
      </c>
      <c r="K44" s="180">
        <v>40816</v>
      </c>
      <c r="L44" s="181" t="s">
        <v>72</v>
      </c>
      <c r="M44" s="177">
        <v>25</v>
      </c>
      <c r="N44" s="94">
        <v>13</v>
      </c>
      <c r="O44" s="94">
        <v>3</v>
      </c>
      <c r="P44" s="155">
        <v>450</v>
      </c>
      <c r="Q44" s="156">
        <v>75</v>
      </c>
      <c r="R44" s="155">
        <v>582</v>
      </c>
      <c r="S44" s="156">
        <v>97</v>
      </c>
      <c r="T44" s="155">
        <v>618</v>
      </c>
      <c r="U44" s="156">
        <v>103</v>
      </c>
      <c r="V44" s="244">
        <f>SUM(P44+R44+T44)</f>
        <v>1650</v>
      </c>
      <c r="W44" s="245">
        <f>Q44+S44+U44</f>
        <v>275</v>
      </c>
      <c r="X44" s="255">
        <f>IF(V44&lt;&gt;0,W44/N44,"")</f>
        <v>21.153846153846153</v>
      </c>
      <c r="Y44" s="256">
        <f>IF(V44&lt;&gt;0,V44/W44,"")</f>
        <v>6</v>
      </c>
      <c r="Z44" s="150"/>
      <c r="AA44" s="260"/>
      <c r="AB44" s="263"/>
      <c r="AC44" s="255"/>
      <c r="AD44" s="153"/>
      <c r="AE44" s="154"/>
      <c r="AF44" s="260"/>
      <c r="AG44" s="260"/>
      <c r="AH44" s="255"/>
      <c r="AI44" s="256"/>
      <c r="AJ44" s="153"/>
      <c r="AK44" s="260"/>
      <c r="AL44" s="151">
        <v>294741.5</v>
      </c>
      <c r="AM44" s="154">
        <v>36990</v>
      </c>
      <c r="AN44" s="266">
        <f>AL44/AM44</f>
        <v>7.968140037848067</v>
      </c>
      <c r="AO44" s="98">
        <v>34</v>
      </c>
      <c r="AP44" s="89"/>
    </row>
    <row r="45" spans="1:42" s="17" customFormat="1" ht="12.75" customHeight="1">
      <c r="A45" s="98">
        <v>35</v>
      </c>
      <c r="B45" s="322"/>
      <c r="C45" s="304"/>
      <c r="D45" s="304"/>
      <c r="E45" s="304"/>
      <c r="F45" s="316"/>
      <c r="G45" s="185" t="s">
        <v>174</v>
      </c>
      <c r="H45" s="177" t="s">
        <v>177</v>
      </c>
      <c r="I45" s="188" t="s">
        <v>103</v>
      </c>
      <c r="J45" s="184" t="s">
        <v>178</v>
      </c>
      <c r="K45" s="187">
        <v>40830</v>
      </c>
      <c r="L45" s="181" t="s">
        <v>56</v>
      </c>
      <c r="M45" s="188">
        <v>24</v>
      </c>
      <c r="N45" s="96">
        <v>1</v>
      </c>
      <c r="O45" s="96">
        <v>7</v>
      </c>
      <c r="P45" s="153">
        <v>267</v>
      </c>
      <c r="Q45" s="154">
        <v>30</v>
      </c>
      <c r="R45" s="153">
        <v>375</v>
      </c>
      <c r="S45" s="154">
        <v>42</v>
      </c>
      <c r="T45" s="153">
        <v>800.5</v>
      </c>
      <c r="U45" s="154">
        <v>87</v>
      </c>
      <c r="V45" s="244">
        <f>SUM(P45+R45+T45)</f>
        <v>1442.5</v>
      </c>
      <c r="W45" s="245">
        <f>Q45+S45+U45</f>
        <v>159</v>
      </c>
      <c r="X45" s="255">
        <f>IF(V45&lt;&gt;0,W45/N45,"")</f>
        <v>159</v>
      </c>
      <c r="Y45" s="256">
        <f>IF(V45&lt;&gt;0,V45/W45,"")</f>
        <v>9.072327044025156</v>
      </c>
      <c r="Z45" s="150"/>
      <c r="AA45" s="260"/>
      <c r="AB45" s="263"/>
      <c r="AC45" s="255"/>
      <c r="AD45" s="150"/>
      <c r="AE45" s="158"/>
      <c r="AF45" s="260"/>
      <c r="AG45" s="260"/>
      <c r="AH45" s="255"/>
      <c r="AI45" s="256"/>
      <c r="AJ45" s="150"/>
      <c r="AK45" s="260"/>
      <c r="AL45" s="150">
        <v>55426.5</v>
      </c>
      <c r="AM45" s="152">
        <v>5450</v>
      </c>
      <c r="AN45" s="266">
        <f>AL45/AM45</f>
        <v>10.17</v>
      </c>
      <c r="AO45" s="98">
        <v>35</v>
      </c>
      <c r="AP45" s="89"/>
    </row>
    <row r="46" spans="1:42" s="17" customFormat="1" ht="12.75" customHeight="1">
      <c r="A46" s="98">
        <v>36</v>
      </c>
      <c r="B46" s="322"/>
      <c r="C46" s="307" t="s">
        <v>229</v>
      </c>
      <c r="D46" s="304"/>
      <c r="E46" s="308" t="s">
        <v>59</v>
      </c>
      <c r="F46" s="310"/>
      <c r="G46" s="193" t="s">
        <v>53</v>
      </c>
      <c r="H46" s="178" t="s">
        <v>96</v>
      </c>
      <c r="I46" s="178" t="s">
        <v>98</v>
      </c>
      <c r="J46" s="184" t="s">
        <v>63</v>
      </c>
      <c r="K46" s="180">
        <v>40774</v>
      </c>
      <c r="L46" s="181" t="s">
        <v>12</v>
      </c>
      <c r="M46" s="177">
        <v>123</v>
      </c>
      <c r="N46" s="94">
        <v>5</v>
      </c>
      <c r="O46" s="94">
        <v>20</v>
      </c>
      <c r="P46" s="148">
        <v>368</v>
      </c>
      <c r="Q46" s="149">
        <v>79</v>
      </c>
      <c r="R46" s="148">
        <v>408</v>
      </c>
      <c r="S46" s="149">
        <v>91</v>
      </c>
      <c r="T46" s="148">
        <v>525</v>
      </c>
      <c r="U46" s="149">
        <v>95</v>
      </c>
      <c r="V46" s="244">
        <f>SUM(P46+R46+T46)</f>
        <v>1301</v>
      </c>
      <c r="W46" s="245">
        <f>Q46+S46+U46</f>
        <v>265</v>
      </c>
      <c r="X46" s="255">
        <f>IF(V46&lt;&gt;0,W46/N46,"")</f>
        <v>53</v>
      </c>
      <c r="Y46" s="256">
        <f>IF(V46&lt;&gt;0,V46/W46,"")</f>
        <v>4.909433962264151</v>
      </c>
      <c r="Z46" s="150">
        <v>345</v>
      </c>
      <c r="AA46" s="260">
        <f>IF(Z46&lt;&gt;0,-(Z46-V46)/Z46,"")</f>
        <v>2.7710144927536233</v>
      </c>
      <c r="AB46" s="263">
        <f>AD46-V46</f>
        <v>169</v>
      </c>
      <c r="AC46" s="255">
        <f>AE46-W46</f>
        <v>23</v>
      </c>
      <c r="AD46" s="151">
        <v>1470</v>
      </c>
      <c r="AE46" s="152">
        <v>288</v>
      </c>
      <c r="AF46" s="260">
        <f>W46*1/AE46</f>
        <v>0.9201388888888888</v>
      </c>
      <c r="AG46" s="260">
        <f>AC46*1/AE46</f>
        <v>0.0798611111111111</v>
      </c>
      <c r="AH46" s="255">
        <f>AE46/N46</f>
        <v>57.6</v>
      </c>
      <c r="AI46" s="256">
        <f>AD46/AE46</f>
        <v>5.104166666666667</v>
      </c>
      <c r="AJ46" s="151">
        <v>4768</v>
      </c>
      <c r="AK46" s="260">
        <f>IF(AJ46&lt;&gt;0,-(AJ46-AD46)/AJ46,"")</f>
        <v>-0.6916946308724832</v>
      </c>
      <c r="AL46" s="148">
        <v>7023407</v>
      </c>
      <c r="AM46" s="149">
        <v>687898</v>
      </c>
      <c r="AN46" s="266">
        <f>AL46/AM46</f>
        <v>10.209954092031087</v>
      </c>
      <c r="AO46" s="98">
        <v>36</v>
      </c>
      <c r="AP46" s="89"/>
    </row>
    <row r="47" spans="1:42" s="17" customFormat="1" ht="12.75" customHeight="1">
      <c r="A47" s="98">
        <v>37</v>
      </c>
      <c r="B47" s="322"/>
      <c r="C47" s="307" t="s">
        <v>229</v>
      </c>
      <c r="D47" s="313">
        <v>3</v>
      </c>
      <c r="E47" s="308" t="s">
        <v>59</v>
      </c>
      <c r="F47" s="310"/>
      <c r="G47" s="194" t="s">
        <v>226</v>
      </c>
      <c r="H47" s="186" t="s">
        <v>97</v>
      </c>
      <c r="I47" s="181" t="s">
        <v>99</v>
      </c>
      <c r="J47" s="186" t="s">
        <v>64</v>
      </c>
      <c r="K47" s="187">
        <v>40760</v>
      </c>
      <c r="L47" s="181" t="s">
        <v>10</v>
      </c>
      <c r="M47" s="190">
        <v>184</v>
      </c>
      <c r="N47" s="96">
        <v>5</v>
      </c>
      <c r="O47" s="96">
        <v>22</v>
      </c>
      <c r="P47" s="153">
        <v>274</v>
      </c>
      <c r="Q47" s="154">
        <v>38</v>
      </c>
      <c r="R47" s="153">
        <v>433</v>
      </c>
      <c r="S47" s="154">
        <v>63</v>
      </c>
      <c r="T47" s="153">
        <v>568</v>
      </c>
      <c r="U47" s="154">
        <v>73</v>
      </c>
      <c r="V47" s="244">
        <f>SUM(P47+R47+T47)</f>
        <v>1275</v>
      </c>
      <c r="W47" s="245">
        <f>Q47+S47+U47</f>
        <v>174</v>
      </c>
      <c r="X47" s="255">
        <f>IF(V47&lt;&gt;0,W47/N47,"")</f>
        <v>34.8</v>
      </c>
      <c r="Y47" s="256">
        <f>IF(V47&lt;&gt;0,V47/W47,"")</f>
        <v>7.327586206896552</v>
      </c>
      <c r="Z47" s="150">
        <v>1363</v>
      </c>
      <c r="AA47" s="260">
        <f>IF(Z47&lt;&gt;0,-(Z47-V47)/Z47,"")</f>
        <v>-0.06456346294937637</v>
      </c>
      <c r="AB47" s="263">
        <f>AD47-V47</f>
        <v>471</v>
      </c>
      <c r="AC47" s="255">
        <f>AE47-W47</f>
        <v>198</v>
      </c>
      <c r="AD47" s="153">
        <v>1746</v>
      </c>
      <c r="AE47" s="154">
        <v>372</v>
      </c>
      <c r="AF47" s="260">
        <f>W47*1/AE47</f>
        <v>0.46774193548387094</v>
      </c>
      <c r="AG47" s="260">
        <f>AC47*1/AE47</f>
        <v>0.532258064516129</v>
      </c>
      <c r="AH47" s="255">
        <f>AE47/N47</f>
        <v>74.4</v>
      </c>
      <c r="AI47" s="256">
        <f>AD47/AE47</f>
        <v>4.693548387096774</v>
      </c>
      <c r="AJ47" s="153">
        <v>5945</v>
      </c>
      <c r="AK47" s="260">
        <f>IF(AJ47&lt;&gt;0,-(AJ47-AD47)/AJ47,"")</f>
        <v>-0.7063078216989066</v>
      </c>
      <c r="AL47" s="153">
        <v>11504358</v>
      </c>
      <c r="AM47" s="154">
        <v>1141986</v>
      </c>
      <c r="AN47" s="266">
        <f>AL47/AM47</f>
        <v>10.073992150516732</v>
      </c>
      <c r="AO47" s="98">
        <v>37</v>
      </c>
      <c r="AP47" s="89"/>
    </row>
    <row r="48" spans="1:42" s="17" customFormat="1" ht="12.75" customHeight="1">
      <c r="A48" s="98">
        <v>38</v>
      </c>
      <c r="B48" s="325"/>
      <c r="C48" s="307" t="s">
        <v>229</v>
      </c>
      <c r="D48" s="313">
        <v>3</v>
      </c>
      <c r="E48" s="308" t="s">
        <v>59</v>
      </c>
      <c r="F48" s="314"/>
      <c r="G48" s="194" t="s">
        <v>180</v>
      </c>
      <c r="H48" s="186" t="s">
        <v>191</v>
      </c>
      <c r="I48" s="186" t="s">
        <v>192</v>
      </c>
      <c r="J48" s="186" t="s">
        <v>183</v>
      </c>
      <c r="K48" s="180">
        <v>39710</v>
      </c>
      <c r="L48" s="181" t="s">
        <v>57</v>
      </c>
      <c r="M48" s="192">
        <v>66</v>
      </c>
      <c r="N48" s="157">
        <v>1</v>
      </c>
      <c r="O48" s="157">
        <v>29</v>
      </c>
      <c r="P48" s="148">
        <v>576</v>
      </c>
      <c r="Q48" s="149">
        <v>115</v>
      </c>
      <c r="R48" s="148">
        <v>625</v>
      </c>
      <c r="S48" s="149">
        <v>125</v>
      </c>
      <c r="T48" s="148">
        <v>0</v>
      </c>
      <c r="U48" s="149">
        <v>0</v>
      </c>
      <c r="V48" s="244">
        <f>SUM(P48+R48+T48)</f>
        <v>1201</v>
      </c>
      <c r="W48" s="245">
        <f>Q48+S48+U48</f>
        <v>240</v>
      </c>
      <c r="X48" s="255">
        <f>IF(V48&lt;&gt;0,W48/N48,"")</f>
        <v>240</v>
      </c>
      <c r="Y48" s="256">
        <f>IF(V48&lt;&gt;0,V48/W48,"")</f>
        <v>5.004166666666666</v>
      </c>
      <c r="Z48" s="150"/>
      <c r="AA48" s="260"/>
      <c r="AB48" s="263"/>
      <c r="AC48" s="255"/>
      <c r="AD48" s="151"/>
      <c r="AE48" s="152"/>
      <c r="AF48" s="260"/>
      <c r="AG48" s="260"/>
      <c r="AH48" s="255"/>
      <c r="AI48" s="256"/>
      <c r="AJ48" s="151"/>
      <c r="AK48" s="260"/>
      <c r="AL48" s="148">
        <v>426282</v>
      </c>
      <c r="AM48" s="149">
        <v>54507</v>
      </c>
      <c r="AN48" s="266">
        <f>AL48/AM48</f>
        <v>7.820683581925257</v>
      </c>
      <c r="AO48" s="98">
        <v>38</v>
      </c>
      <c r="AP48" s="89"/>
    </row>
    <row r="49" spans="1:42" s="17" customFormat="1" ht="12.75" customHeight="1">
      <c r="A49" s="98">
        <v>39</v>
      </c>
      <c r="B49" s="325"/>
      <c r="C49" s="307" t="s">
        <v>229</v>
      </c>
      <c r="D49" s="314"/>
      <c r="E49" s="308" t="s">
        <v>59</v>
      </c>
      <c r="F49" s="314"/>
      <c r="G49" s="194" t="s">
        <v>181</v>
      </c>
      <c r="H49" s="186" t="s">
        <v>193</v>
      </c>
      <c r="I49" s="186" t="s">
        <v>142</v>
      </c>
      <c r="J49" s="186" t="s">
        <v>184</v>
      </c>
      <c r="K49" s="180">
        <v>39682</v>
      </c>
      <c r="L49" s="181" t="s">
        <v>57</v>
      </c>
      <c r="M49" s="192">
        <v>60</v>
      </c>
      <c r="N49" s="157">
        <v>1</v>
      </c>
      <c r="O49" s="157">
        <v>23</v>
      </c>
      <c r="P49" s="148">
        <v>626</v>
      </c>
      <c r="Q49" s="149">
        <v>125</v>
      </c>
      <c r="R49" s="148">
        <v>575</v>
      </c>
      <c r="S49" s="149">
        <v>115</v>
      </c>
      <c r="T49" s="148">
        <v>0</v>
      </c>
      <c r="U49" s="149">
        <v>0</v>
      </c>
      <c r="V49" s="244">
        <f>SUM(P49+R49+T49)</f>
        <v>1201</v>
      </c>
      <c r="W49" s="245">
        <f>Q49+S49+U49</f>
        <v>240</v>
      </c>
      <c r="X49" s="255">
        <f>IF(V49&lt;&gt;0,W49/N49,"")</f>
        <v>240</v>
      </c>
      <c r="Y49" s="256">
        <f>IF(V49&lt;&gt;0,V49/W49,"")</f>
        <v>5.004166666666666</v>
      </c>
      <c r="Z49" s="150"/>
      <c r="AA49" s="260"/>
      <c r="AB49" s="263"/>
      <c r="AC49" s="255"/>
      <c r="AD49" s="151"/>
      <c r="AE49" s="152"/>
      <c r="AF49" s="260"/>
      <c r="AG49" s="260"/>
      <c r="AH49" s="255"/>
      <c r="AI49" s="256"/>
      <c r="AJ49" s="151"/>
      <c r="AK49" s="260"/>
      <c r="AL49" s="151">
        <v>208510.5</v>
      </c>
      <c r="AM49" s="152">
        <v>29263</v>
      </c>
      <c r="AN49" s="266">
        <f>AL49/AM49</f>
        <v>7.12539725933773</v>
      </c>
      <c r="AO49" s="98">
        <v>39</v>
      </c>
      <c r="AP49" s="89"/>
    </row>
    <row r="50" spans="1:42" s="17" customFormat="1" ht="12.75" customHeight="1">
      <c r="A50" s="98">
        <v>40</v>
      </c>
      <c r="B50" s="324" t="s">
        <v>60</v>
      </c>
      <c r="C50" s="310"/>
      <c r="D50" s="310"/>
      <c r="E50" s="304"/>
      <c r="F50" s="304"/>
      <c r="G50" s="182" t="s">
        <v>164</v>
      </c>
      <c r="H50" s="181" t="s">
        <v>168</v>
      </c>
      <c r="I50" s="181" t="s">
        <v>83</v>
      </c>
      <c r="J50" s="181" t="s">
        <v>167</v>
      </c>
      <c r="K50" s="180">
        <v>40907</v>
      </c>
      <c r="L50" s="181" t="s">
        <v>13</v>
      </c>
      <c r="M50" s="177">
        <v>1</v>
      </c>
      <c r="N50" s="94">
        <v>1</v>
      </c>
      <c r="O50" s="94">
        <v>1</v>
      </c>
      <c r="P50" s="151">
        <v>196</v>
      </c>
      <c r="Q50" s="152">
        <v>19</v>
      </c>
      <c r="R50" s="151">
        <v>302</v>
      </c>
      <c r="S50" s="152">
        <v>29</v>
      </c>
      <c r="T50" s="151">
        <v>632</v>
      </c>
      <c r="U50" s="152">
        <v>60</v>
      </c>
      <c r="V50" s="244">
        <f>SUM(P50+R50+T50)</f>
        <v>1130</v>
      </c>
      <c r="W50" s="245">
        <f>Q50+S50+U50</f>
        <v>108</v>
      </c>
      <c r="X50" s="255">
        <f>IF(V50&lt;&gt;0,W50/N50,"")</f>
        <v>108</v>
      </c>
      <c r="Y50" s="256">
        <f>IF(V50&lt;&gt;0,V50/W50,"")</f>
        <v>10.462962962962964</v>
      </c>
      <c r="Z50" s="150"/>
      <c r="AA50" s="260"/>
      <c r="AB50" s="263"/>
      <c r="AC50" s="255"/>
      <c r="AD50" s="151"/>
      <c r="AE50" s="152"/>
      <c r="AF50" s="260"/>
      <c r="AG50" s="260"/>
      <c r="AH50" s="255"/>
      <c r="AI50" s="256"/>
      <c r="AJ50" s="151"/>
      <c r="AK50" s="260"/>
      <c r="AL50" s="151">
        <v>1130</v>
      </c>
      <c r="AM50" s="152">
        <v>108</v>
      </c>
      <c r="AN50" s="266">
        <f>AL50/AM50</f>
        <v>10.462962962962964</v>
      </c>
      <c r="AO50" s="98">
        <v>40</v>
      </c>
      <c r="AP50" s="89"/>
    </row>
    <row r="51" spans="1:42" s="17" customFormat="1" ht="12.75" customHeight="1">
      <c r="A51" s="98">
        <v>41</v>
      </c>
      <c r="B51" s="322"/>
      <c r="C51" s="310"/>
      <c r="D51" s="310"/>
      <c r="E51" s="304"/>
      <c r="F51" s="304"/>
      <c r="G51" s="182" t="s">
        <v>162</v>
      </c>
      <c r="H51" s="181" t="s">
        <v>133</v>
      </c>
      <c r="I51" s="181" t="s">
        <v>83</v>
      </c>
      <c r="J51" s="181" t="s">
        <v>134</v>
      </c>
      <c r="K51" s="180">
        <v>40893</v>
      </c>
      <c r="L51" s="181" t="s">
        <v>13</v>
      </c>
      <c r="M51" s="177">
        <v>2</v>
      </c>
      <c r="N51" s="94">
        <v>1</v>
      </c>
      <c r="O51" s="94">
        <v>3</v>
      </c>
      <c r="P51" s="151">
        <v>238</v>
      </c>
      <c r="Q51" s="152">
        <v>23</v>
      </c>
      <c r="R51" s="151">
        <v>442</v>
      </c>
      <c r="S51" s="152">
        <v>42</v>
      </c>
      <c r="T51" s="151">
        <v>332</v>
      </c>
      <c r="U51" s="152">
        <v>30</v>
      </c>
      <c r="V51" s="244">
        <f>SUM(P51+R51+T51)</f>
        <v>1012</v>
      </c>
      <c r="W51" s="245">
        <f>Q51+S51+U51</f>
        <v>95</v>
      </c>
      <c r="X51" s="255">
        <f>IF(V51&lt;&gt;0,W51/N51,"")</f>
        <v>95</v>
      </c>
      <c r="Y51" s="256">
        <f>IF(V51&lt;&gt;0,V51/W51,"")</f>
        <v>10.652631578947368</v>
      </c>
      <c r="Z51" s="150">
        <v>1125</v>
      </c>
      <c r="AA51" s="260">
        <f>IF(Z51&lt;&gt;0,-(Z51-V51)/Z51,"")</f>
        <v>-0.10044444444444445</v>
      </c>
      <c r="AB51" s="263">
        <f>AD51-V51</f>
        <v>1322</v>
      </c>
      <c r="AC51" s="255">
        <f>AE51-W51</f>
        <v>89</v>
      </c>
      <c r="AD51" s="151">
        <v>2334</v>
      </c>
      <c r="AE51" s="152">
        <v>184</v>
      </c>
      <c r="AF51" s="260">
        <f>W51*1/AE51</f>
        <v>0.5163043478260869</v>
      </c>
      <c r="AG51" s="260">
        <f>AC51*1/AE51</f>
        <v>0.483695652173913</v>
      </c>
      <c r="AH51" s="255">
        <f>AE51/N51</f>
        <v>184</v>
      </c>
      <c r="AI51" s="256">
        <f>AD51/AE51</f>
        <v>12.684782608695652</v>
      </c>
      <c r="AJ51" s="151"/>
      <c r="AK51" s="260">
        <f>IF(AJ51&lt;&gt;0,-(AJ51-AD51)/AJ51,"")</f>
      </c>
      <c r="AL51" s="151">
        <v>8945</v>
      </c>
      <c r="AM51" s="152">
        <v>670</v>
      </c>
      <c r="AN51" s="266">
        <f>AL51/AM51</f>
        <v>13.350746268656716</v>
      </c>
      <c r="AO51" s="98">
        <v>41</v>
      </c>
      <c r="AP51" s="89"/>
    </row>
    <row r="52" spans="1:42" s="17" customFormat="1" ht="12.75" customHeight="1">
      <c r="A52" s="98">
        <v>42</v>
      </c>
      <c r="B52" s="322"/>
      <c r="C52" s="304"/>
      <c r="D52" s="304"/>
      <c r="E52" s="304"/>
      <c r="F52" s="309" t="s">
        <v>58</v>
      </c>
      <c r="G52" s="191" t="s">
        <v>115</v>
      </c>
      <c r="H52" s="177" t="s">
        <v>116</v>
      </c>
      <c r="I52" s="177"/>
      <c r="J52" s="184" t="s">
        <v>115</v>
      </c>
      <c r="K52" s="180">
        <v>40886</v>
      </c>
      <c r="L52" s="181" t="s">
        <v>56</v>
      </c>
      <c r="M52" s="190">
        <v>8</v>
      </c>
      <c r="N52" s="96">
        <v>2</v>
      </c>
      <c r="O52" s="96">
        <v>4</v>
      </c>
      <c r="P52" s="153">
        <v>228</v>
      </c>
      <c r="Q52" s="154">
        <v>32</v>
      </c>
      <c r="R52" s="153">
        <v>323</v>
      </c>
      <c r="S52" s="154">
        <v>40</v>
      </c>
      <c r="T52" s="153">
        <v>408</v>
      </c>
      <c r="U52" s="154">
        <v>49</v>
      </c>
      <c r="V52" s="244">
        <f>SUM(P52+R52+T52)</f>
        <v>959</v>
      </c>
      <c r="W52" s="245">
        <f>Q52+S52+U52</f>
        <v>121</v>
      </c>
      <c r="X52" s="255">
        <f>IF(V52&lt;&gt;0,W52/N52,"")</f>
        <v>60.5</v>
      </c>
      <c r="Y52" s="256">
        <f>IF(V52&lt;&gt;0,V52/W52,"")</f>
        <v>7.925619834710743</v>
      </c>
      <c r="Z52" s="150">
        <v>389</v>
      </c>
      <c r="AA52" s="260">
        <f>IF(Z52&lt;&gt;0,-(Z52-V52)/Z52,"")</f>
        <v>1.4652956298200515</v>
      </c>
      <c r="AB52" s="263">
        <f>AD52-V52</f>
        <v>-264</v>
      </c>
      <c r="AC52" s="255">
        <f>AE52-W52</f>
        <v>-12</v>
      </c>
      <c r="AD52" s="150">
        <v>695</v>
      </c>
      <c r="AE52" s="158">
        <v>109</v>
      </c>
      <c r="AF52" s="260">
        <f>W52*1/AE52</f>
        <v>1.110091743119266</v>
      </c>
      <c r="AG52" s="260">
        <f>AC52*1/AE52</f>
        <v>-0.11009174311926606</v>
      </c>
      <c r="AH52" s="255">
        <f>AE52/N52</f>
        <v>54.5</v>
      </c>
      <c r="AI52" s="256">
        <f>AD52/AE52</f>
        <v>6.376146788990826</v>
      </c>
      <c r="AJ52" s="150">
        <v>11392</v>
      </c>
      <c r="AK52" s="260">
        <f>IF(AJ52&lt;&gt;0,-(AJ52-AD52)/AJ52,"")</f>
        <v>-0.9389922752808989</v>
      </c>
      <c r="AL52" s="150">
        <v>18191</v>
      </c>
      <c r="AM52" s="152">
        <v>2323</v>
      </c>
      <c r="AN52" s="266">
        <f>AL52/AM52</f>
        <v>7.830822212656048</v>
      </c>
      <c r="AO52" s="98">
        <v>42</v>
      </c>
      <c r="AP52" s="89"/>
    </row>
    <row r="53" spans="1:42" s="17" customFormat="1" ht="12.75" customHeight="1">
      <c r="A53" s="98">
        <v>43</v>
      </c>
      <c r="B53" s="325"/>
      <c r="C53" s="314"/>
      <c r="D53" s="314"/>
      <c r="E53" s="304"/>
      <c r="F53" s="309" t="s">
        <v>58</v>
      </c>
      <c r="G53" s="194" t="s">
        <v>70</v>
      </c>
      <c r="H53" s="186" t="s">
        <v>85</v>
      </c>
      <c r="I53" s="186"/>
      <c r="J53" s="186" t="s">
        <v>70</v>
      </c>
      <c r="K53" s="187">
        <v>40844</v>
      </c>
      <c r="L53" s="181" t="s">
        <v>57</v>
      </c>
      <c r="M53" s="186">
        <v>245</v>
      </c>
      <c r="N53" s="157">
        <v>2</v>
      </c>
      <c r="O53" s="157">
        <v>10</v>
      </c>
      <c r="P53" s="148">
        <v>182</v>
      </c>
      <c r="Q53" s="149">
        <v>29</v>
      </c>
      <c r="R53" s="148">
        <v>191.5</v>
      </c>
      <c r="S53" s="149">
        <v>29</v>
      </c>
      <c r="T53" s="148">
        <v>562</v>
      </c>
      <c r="U53" s="149">
        <v>84</v>
      </c>
      <c r="V53" s="244">
        <f>SUM(P53+R53+T53)</f>
        <v>935.5</v>
      </c>
      <c r="W53" s="245">
        <f>Q53+S53+U53</f>
        <v>142</v>
      </c>
      <c r="X53" s="255">
        <f>IF(V53&lt;&gt;0,W53/N53,"")</f>
        <v>71</v>
      </c>
      <c r="Y53" s="256">
        <f>IF(V53&lt;&gt;0,V53/W53,"")</f>
        <v>6.588028169014085</v>
      </c>
      <c r="Z53" s="150">
        <v>2802</v>
      </c>
      <c r="AA53" s="260">
        <f>IF(Z53&lt;&gt;0,-(Z53-V53)/Z53,"")</f>
        <v>-0.666131334760885</v>
      </c>
      <c r="AB53" s="263">
        <f>AD53-V53</f>
        <v>1987.5</v>
      </c>
      <c r="AC53" s="255">
        <f>AE53-W53</f>
        <v>422</v>
      </c>
      <c r="AD53" s="151">
        <v>2923</v>
      </c>
      <c r="AE53" s="152">
        <v>564</v>
      </c>
      <c r="AF53" s="260">
        <f>W53*1/AE53</f>
        <v>0.25177304964539005</v>
      </c>
      <c r="AG53" s="260">
        <f>AC53*1/AE53</f>
        <v>0.74822695035461</v>
      </c>
      <c r="AH53" s="255">
        <f>AE53/N53</f>
        <v>282</v>
      </c>
      <c r="AI53" s="256">
        <f>AD53/AE53</f>
        <v>5.182624113475177</v>
      </c>
      <c r="AJ53" s="151">
        <v>8354</v>
      </c>
      <c r="AK53" s="260">
        <f>IF(AJ53&lt;&gt;0,-(AJ53-AD53)/AJ53,"")</f>
        <v>-0.6501077328225999</v>
      </c>
      <c r="AL53" s="148">
        <v>5067408.5</v>
      </c>
      <c r="AM53" s="149">
        <v>527956</v>
      </c>
      <c r="AN53" s="266">
        <f>AL53/AM53</f>
        <v>9.598164430369197</v>
      </c>
      <c r="AO53" s="98">
        <v>43</v>
      </c>
      <c r="AP53" s="89"/>
    </row>
    <row r="54" spans="1:42" s="17" customFormat="1" ht="12.75" customHeight="1">
      <c r="A54" s="98">
        <v>44</v>
      </c>
      <c r="B54" s="322"/>
      <c r="C54" s="304"/>
      <c r="D54" s="304"/>
      <c r="E54" s="304"/>
      <c r="F54" s="316"/>
      <c r="G54" s="185" t="s">
        <v>81</v>
      </c>
      <c r="H54" s="181" t="s">
        <v>194</v>
      </c>
      <c r="I54" s="181"/>
      <c r="J54" s="181" t="s">
        <v>179</v>
      </c>
      <c r="K54" s="187">
        <v>40865</v>
      </c>
      <c r="L54" s="181" t="s">
        <v>56</v>
      </c>
      <c r="M54" s="188">
        <v>64</v>
      </c>
      <c r="N54" s="96">
        <v>2</v>
      </c>
      <c r="O54" s="96">
        <v>7</v>
      </c>
      <c r="P54" s="153">
        <v>157</v>
      </c>
      <c r="Q54" s="154">
        <v>31</v>
      </c>
      <c r="R54" s="153">
        <v>315</v>
      </c>
      <c r="S54" s="154">
        <v>55</v>
      </c>
      <c r="T54" s="153">
        <v>178</v>
      </c>
      <c r="U54" s="154">
        <v>30</v>
      </c>
      <c r="V54" s="244">
        <f>SUM(P54+R54+T54)</f>
        <v>650</v>
      </c>
      <c r="W54" s="245">
        <f>Q54+S54+U54</f>
        <v>116</v>
      </c>
      <c r="X54" s="255">
        <f>IF(V54&lt;&gt;0,W54/N54,"")</f>
        <v>58</v>
      </c>
      <c r="Y54" s="256">
        <f>IF(V54&lt;&gt;0,V54/W54,"")</f>
        <v>5.603448275862069</v>
      </c>
      <c r="Z54" s="150"/>
      <c r="AA54" s="260"/>
      <c r="AB54" s="263"/>
      <c r="AC54" s="255"/>
      <c r="AD54" s="150"/>
      <c r="AE54" s="158"/>
      <c r="AF54" s="260"/>
      <c r="AG54" s="260"/>
      <c r="AH54" s="255"/>
      <c r="AI54" s="256"/>
      <c r="AJ54" s="151"/>
      <c r="AK54" s="260"/>
      <c r="AL54" s="150">
        <v>425974</v>
      </c>
      <c r="AM54" s="152">
        <v>43295</v>
      </c>
      <c r="AN54" s="266">
        <f>AL54/AM54</f>
        <v>9.838872849058783</v>
      </c>
      <c r="AO54" s="98">
        <v>44</v>
      </c>
      <c r="AP54" s="89"/>
    </row>
    <row r="55" spans="1:42" s="17" customFormat="1" ht="12.75" customHeight="1">
      <c r="A55" s="98">
        <v>45</v>
      </c>
      <c r="B55" s="322"/>
      <c r="C55" s="304"/>
      <c r="D55" s="313">
        <v>3</v>
      </c>
      <c r="E55" s="304"/>
      <c r="F55" s="310"/>
      <c r="G55" s="189" t="s">
        <v>208</v>
      </c>
      <c r="H55" s="177" t="s">
        <v>216</v>
      </c>
      <c r="I55" s="190" t="s">
        <v>217</v>
      </c>
      <c r="J55" s="190" t="s">
        <v>208</v>
      </c>
      <c r="K55" s="183">
        <v>40837</v>
      </c>
      <c r="L55" s="181" t="s">
        <v>12</v>
      </c>
      <c r="M55" s="177">
        <v>130</v>
      </c>
      <c r="N55" s="94">
        <v>1</v>
      </c>
      <c r="O55" s="94">
        <v>10</v>
      </c>
      <c r="P55" s="148">
        <v>91</v>
      </c>
      <c r="Q55" s="149">
        <v>13</v>
      </c>
      <c r="R55" s="148">
        <v>175</v>
      </c>
      <c r="S55" s="149">
        <v>25</v>
      </c>
      <c r="T55" s="148">
        <v>294</v>
      </c>
      <c r="U55" s="149">
        <v>42</v>
      </c>
      <c r="V55" s="244">
        <f>SUM(P55+R55+T55)</f>
        <v>560</v>
      </c>
      <c r="W55" s="245">
        <f>Q55+S55+U55</f>
        <v>80</v>
      </c>
      <c r="X55" s="255">
        <f>IF(V55&lt;&gt;0,W55/N55,"")</f>
        <v>80</v>
      </c>
      <c r="Y55" s="256">
        <f>IF(V55&lt;&gt;0,V55/W55,"")</f>
        <v>7</v>
      </c>
      <c r="Z55" s="150"/>
      <c r="AA55" s="260"/>
      <c r="AB55" s="263"/>
      <c r="AC55" s="255"/>
      <c r="AD55" s="151"/>
      <c r="AE55" s="152"/>
      <c r="AF55" s="260"/>
      <c r="AG55" s="260"/>
      <c r="AH55" s="255"/>
      <c r="AI55" s="256"/>
      <c r="AJ55" s="151"/>
      <c r="AK55" s="260"/>
      <c r="AL55" s="148">
        <v>893282</v>
      </c>
      <c r="AM55" s="149">
        <v>90126</v>
      </c>
      <c r="AN55" s="266">
        <f>AL55/AM55</f>
        <v>9.911479484277567</v>
      </c>
      <c r="AO55" s="98">
        <v>45</v>
      </c>
      <c r="AP55" s="89"/>
    </row>
    <row r="56" spans="1:42" s="17" customFormat="1" ht="12.75" customHeight="1">
      <c r="A56" s="98">
        <v>46</v>
      </c>
      <c r="B56" s="325"/>
      <c r="C56" s="307" t="s">
        <v>229</v>
      </c>
      <c r="D56" s="314"/>
      <c r="E56" s="304"/>
      <c r="F56" s="314"/>
      <c r="G56" s="194" t="s">
        <v>182</v>
      </c>
      <c r="H56" s="186" t="s">
        <v>185</v>
      </c>
      <c r="I56" s="177" t="s">
        <v>142</v>
      </c>
      <c r="J56" s="186" t="s">
        <v>186</v>
      </c>
      <c r="K56" s="180">
        <v>40837</v>
      </c>
      <c r="L56" s="181" t="s">
        <v>57</v>
      </c>
      <c r="M56" s="192">
        <v>33</v>
      </c>
      <c r="N56" s="157">
        <v>1</v>
      </c>
      <c r="O56" s="157">
        <v>5</v>
      </c>
      <c r="P56" s="148">
        <v>0</v>
      </c>
      <c r="Q56" s="149">
        <v>0</v>
      </c>
      <c r="R56" s="148">
        <v>153</v>
      </c>
      <c r="S56" s="149">
        <v>15</v>
      </c>
      <c r="T56" s="148">
        <v>358</v>
      </c>
      <c r="U56" s="149">
        <v>35</v>
      </c>
      <c r="V56" s="244">
        <f>SUM(P56+R56+T56)</f>
        <v>511</v>
      </c>
      <c r="W56" s="245">
        <f>Q56+S56+U56</f>
        <v>50</v>
      </c>
      <c r="X56" s="255">
        <f>IF(V56&lt;&gt;0,W56/N56,"")</f>
        <v>50</v>
      </c>
      <c r="Y56" s="256">
        <f>IF(V56&lt;&gt;0,V56/W56,"")</f>
        <v>10.22</v>
      </c>
      <c r="Z56" s="150"/>
      <c r="AA56" s="260"/>
      <c r="AB56" s="263"/>
      <c r="AC56" s="255"/>
      <c r="AD56" s="151"/>
      <c r="AE56" s="152"/>
      <c r="AF56" s="260"/>
      <c r="AG56" s="260"/>
      <c r="AH56" s="255"/>
      <c r="AI56" s="256"/>
      <c r="AJ56" s="151"/>
      <c r="AK56" s="260"/>
      <c r="AL56" s="148">
        <v>307870</v>
      </c>
      <c r="AM56" s="149">
        <v>23173</v>
      </c>
      <c r="AN56" s="266">
        <f>AL56/AM56</f>
        <v>13.285720450524318</v>
      </c>
      <c r="AO56" s="98">
        <v>46</v>
      </c>
      <c r="AP56" s="89"/>
    </row>
    <row r="57" spans="1:42" s="17" customFormat="1" ht="12.75" customHeight="1">
      <c r="A57" s="98">
        <v>47</v>
      </c>
      <c r="B57" s="322"/>
      <c r="C57" s="304"/>
      <c r="D57" s="304"/>
      <c r="E57" s="308" t="s">
        <v>59</v>
      </c>
      <c r="F57" s="310"/>
      <c r="G57" s="189" t="s">
        <v>203</v>
      </c>
      <c r="H57" s="177" t="s">
        <v>215</v>
      </c>
      <c r="I57" s="190" t="s">
        <v>98</v>
      </c>
      <c r="J57" s="190" t="s">
        <v>207</v>
      </c>
      <c r="K57" s="183">
        <v>40823</v>
      </c>
      <c r="L57" s="181" t="s">
        <v>12</v>
      </c>
      <c r="M57" s="177">
        <v>105</v>
      </c>
      <c r="N57" s="94">
        <v>1</v>
      </c>
      <c r="O57" s="94">
        <v>13</v>
      </c>
      <c r="P57" s="148">
        <v>114</v>
      </c>
      <c r="Q57" s="149">
        <v>19</v>
      </c>
      <c r="R57" s="148">
        <v>144</v>
      </c>
      <c r="S57" s="149">
        <v>24</v>
      </c>
      <c r="T57" s="148">
        <v>144</v>
      </c>
      <c r="U57" s="149">
        <v>24</v>
      </c>
      <c r="V57" s="244">
        <f>SUM(P57+R57+T57)</f>
        <v>402</v>
      </c>
      <c r="W57" s="245">
        <f>Q57+S57+U57</f>
        <v>67</v>
      </c>
      <c r="X57" s="255">
        <f>IF(V57&lt;&gt;0,W57/N57,"")</f>
        <v>67</v>
      </c>
      <c r="Y57" s="256">
        <f>IF(V57&lt;&gt;0,V57/W57,"")</f>
        <v>6</v>
      </c>
      <c r="Z57" s="150"/>
      <c r="AA57" s="260"/>
      <c r="AB57" s="263"/>
      <c r="AC57" s="255"/>
      <c r="AD57" s="151"/>
      <c r="AE57" s="152"/>
      <c r="AF57" s="260"/>
      <c r="AG57" s="260"/>
      <c r="AH57" s="255"/>
      <c r="AI57" s="256"/>
      <c r="AJ57" s="151"/>
      <c r="AK57" s="260"/>
      <c r="AL57" s="148">
        <v>1138106</v>
      </c>
      <c r="AM57" s="149">
        <v>122187</v>
      </c>
      <c r="AN57" s="266">
        <f>AL57/AM57</f>
        <v>9.314460621833746</v>
      </c>
      <c r="AO57" s="98">
        <v>47</v>
      </c>
      <c r="AP57" s="89"/>
    </row>
    <row r="58" spans="1:42" s="17" customFormat="1" ht="12.75" customHeight="1">
      <c r="A58" s="98">
        <v>48</v>
      </c>
      <c r="B58" s="325"/>
      <c r="C58" s="314"/>
      <c r="D58" s="314"/>
      <c r="E58" s="310"/>
      <c r="F58" s="304"/>
      <c r="G58" s="182" t="s">
        <v>61</v>
      </c>
      <c r="H58" s="177" t="s">
        <v>101</v>
      </c>
      <c r="I58" s="181" t="s">
        <v>99</v>
      </c>
      <c r="J58" s="181" t="s">
        <v>62</v>
      </c>
      <c r="K58" s="183">
        <v>40795</v>
      </c>
      <c r="L58" s="181" t="s">
        <v>10</v>
      </c>
      <c r="M58" s="186">
        <v>142</v>
      </c>
      <c r="N58" s="96">
        <v>2</v>
      </c>
      <c r="O58" s="96">
        <v>17</v>
      </c>
      <c r="P58" s="153">
        <v>104</v>
      </c>
      <c r="Q58" s="154">
        <v>15</v>
      </c>
      <c r="R58" s="153">
        <v>70</v>
      </c>
      <c r="S58" s="154">
        <v>10</v>
      </c>
      <c r="T58" s="153">
        <v>170</v>
      </c>
      <c r="U58" s="154">
        <v>22</v>
      </c>
      <c r="V58" s="244">
        <f>SUM(P58+R58+T58)</f>
        <v>344</v>
      </c>
      <c r="W58" s="245">
        <f>Q58+S58+U58</f>
        <v>47</v>
      </c>
      <c r="X58" s="255">
        <f>IF(V58&lt;&gt;0,W58/N58,"")</f>
        <v>23.5</v>
      </c>
      <c r="Y58" s="256">
        <f>IF(V58&lt;&gt;0,V58/W58,"")</f>
        <v>7.319148936170213</v>
      </c>
      <c r="Z58" s="150">
        <v>1347</v>
      </c>
      <c r="AA58" s="260">
        <f>IF(Z58&lt;&gt;0,-(Z58-V58)/Z58,"")</f>
        <v>-0.7446176688938382</v>
      </c>
      <c r="AB58" s="263">
        <f>AD58-V58</f>
        <v>1721</v>
      </c>
      <c r="AC58" s="255">
        <f>AE58-W58</f>
        <v>258</v>
      </c>
      <c r="AD58" s="153">
        <v>2065</v>
      </c>
      <c r="AE58" s="154">
        <v>305</v>
      </c>
      <c r="AF58" s="260">
        <f>W58*1/AE58</f>
        <v>0.1540983606557377</v>
      </c>
      <c r="AG58" s="260">
        <f>AC58*1/AE58</f>
        <v>0.8459016393442623</v>
      </c>
      <c r="AH58" s="255">
        <f>AE58/N58</f>
        <v>152.5</v>
      </c>
      <c r="AI58" s="256">
        <f>AD58/AE58</f>
        <v>6.770491803278689</v>
      </c>
      <c r="AJ58" s="153">
        <v>1702</v>
      </c>
      <c r="AK58" s="260">
        <f>IF(AJ58&lt;&gt;0,-(AJ58-AD58)/AJ58,"")</f>
        <v>0.21327849588719153</v>
      </c>
      <c r="AL58" s="153">
        <v>4013011</v>
      </c>
      <c r="AM58" s="154">
        <v>390376</v>
      </c>
      <c r="AN58" s="266">
        <f>AL58/AM58</f>
        <v>10.27986095456688</v>
      </c>
      <c r="AO58" s="98">
        <v>48</v>
      </c>
      <c r="AP58" s="89"/>
    </row>
    <row r="59" spans="1:42" s="17" customFormat="1" ht="12.75" customHeight="1">
      <c r="A59" s="98">
        <v>49</v>
      </c>
      <c r="B59" s="322"/>
      <c r="C59" s="304"/>
      <c r="D59" s="304"/>
      <c r="E59" s="304"/>
      <c r="F59" s="310"/>
      <c r="G59" s="194" t="s">
        <v>155</v>
      </c>
      <c r="H59" s="177" t="s">
        <v>190</v>
      </c>
      <c r="I59" s="186" t="s">
        <v>195</v>
      </c>
      <c r="J59" s="186" t="s">
        <v>156</v>
      </c>
      <c r="K59" s="187">
        <v>40830</v>
      </c>
      <c r="L59" s="181" t="s">
        <v>8</v>
      </c>
      <c r="M59" s="186">
        <v>60</v>
      </c>
      <c r="N59" s="95">
        <v>2</v>
      </c>
      <c r="O59" s="95">
        <v>9</v>
      </c>
      <c r="P59" s="153">
        <v>77</v>
      </c>
      <c r="Q59" s="154">
        <v>11</v>
      </c>
      <c r="R59" s="153">
        <v>182</v>
      </c>
      <c r="S59" s="154">
        <v>26</v>
      </c>
      <c r="T59" s="153">
        <v>70</v>
      </c>
      <c r="U59" s="154">
        <v>10</v>
      </c>
      <c r="V59" s="244">
        <f>SUM(P59+R59+T59)</f>
        <v>329</v>
      </c>
      <c r="W59" s="245">
        <f>Q59+S59+U59</f>
        <v>47</v>
      </c>
      <c r="X59" s="255">
        <f>IF(V59&lt;&gt;0,W59/N59,"")</f>
        <v>23.5</v>
      </c>
      <c r="Y59" s="256">
        <f>IF(V59&lt;&gt;0,V59/W59,"")</f>
        <v>7</v>
      </c>
      <c r="Z59" s="147">
        <v>196</v>
      </c>
      <c r="AA59" s="260">
        <f>IF(Z59&lt;&gt;0,-(Z59-V59)/Z59,"")</f>
        <v>0.6785714285714286</v>
      </c>
      <c r="AB59" s="263">
        <f>AD59-V59</f>
        <v>7</v>
      </c>
      <c r="AC59" s="255">
        <f>AE59-W59</f>
        <v>6</v>
      </c>
      <c r="AD59" s="153">
        <v>336</v>
      </c>
      <c r="AE59" s="154">
        <v>53</v>
      </c>
      <c r="AF59" s="260">
        <f>W59*1/AE59</f>
        <v>0.8867924528301887</v>
      </c>
      <c r="AG59" s="260">
        <f>AC59*1/AE59</f>
        <v>0.11320754716981132</v>
      </c>
      <c r="AH59" s="255">
        <f>AE59/N59</f>
        <v>26.5</v>
      </c>
      <c r="AI59" s="256">
        <f>AD59/AE59</f>
        <v>6.339622641509434</v>
      </c>
      <c r="AJ59" s="153"/>
      <c r="AK59" s="260"/>
      <c r="AL59" s="153">
        <v>385877</v>
      </c>
      <c r="AM59" s="154">
        <v>40250</v>
      </c>
      <c r="AN59" s="266">
        <f>AL59/AM59</f>
        <v>9.587006211180125</v>
      </c>
      <c r="AO59" s="98">
        <v>49</v>
      </c>
      <c r="AP59" s="89"/>
    </row>
    <row r="60" spans="1:42" s="17" customFormat="1" ht="12.75" customHeight="1">
      <c r="A60" s="98">
        <v>50</v>
      </c>
      <c r="B60" s="322"/>
      <c r="C60" s="307" t="s">
        <v>229</v>
      </c>
      <c r="D60" s="304"/>
      <c r="E60" s="308" t="s">
        <v>59</v>
      </c>
      <c r="F60" s="304"/>
      <c r="G60" s="182" t="s">
        <v>158</v>
      </c>
      <c r="H60" s="177" t="s">
        <v>223</v>
      </c>
      <c r="I60" s="178" t="s">
        <v>98</v>
      </c>
      <c r="J60" s="181" t="s">
        <v>158</v>
      </c>
      <c r="K60" s="183">
        <v>40676</v>
      </c>
      <c r="L60" s="181" t="s">
        <v>12</v>
      </c>
      <c r="M60" s="177">
        <v>100</v>
      </c>
      <c r="N60" s="94">
        <v>1</v>
      </c>
      <c r="O60" s="94">
        <v>34</v>
      </c>
      <c r="P60" s="148">
        <v>0</v>
      </c>
      <c r="Q60" s="149">
        <v>0</v>
      </c>
      <c r="R60" s="148">
        <v>154</v>
      </c>
      <c r="S60" s="149">
        <v>19</v>
      </c>
      <c r="T60" s="148">
        <v>170</v>
      </c>
      <c r="U60" s="149">
        <v>21</v>
      </c>
      <c r="V60" s="244">
        <f>SUM(P60+R60+T60)</f>
        <v>324</v>
      </c>
      <c r="W60" s="245">
        <f>Q60+S60+U60</f>
        <v>40</v>
      </c>
      <c r="X60" s="255">
        <f>IF(V60&lt;&gt;0,W60/N60,"")</f>
        <v>40</v>
      </c>
      <c r="Y60" s="256">
        <f>IF(V60&lt;&gt;0,V60/W60,"")</f>
        <v>8.1</v>
      </c>
      <c r="Z60" s="150">
        <v>2678</v>
      </c>
      <c r="AA60" s="260">
        <f>IF(Z60&lt;&gt;0,-(Z60-V60)/Z60,"")</f>
        <v>-0.8790141896938013</v>
      </c>
      <c r="AB60" s="263">
        <f>AD60-V60</f>
        <v>2045</v>
      </c>
      <c r="AC60" s="255">
        <f>AE60-W60</f>
        <v>292</v>
      </c>
      <c r="AD60" s="151">
        <v>2369</v>
      </c>
      <c r="AE60" s="152">
        <v>332</v>
      </c>
      <c r="AF60" s="260">
        <f>W60*1/AE60</f>
        <v>0.12048192771084337</v>
      </c>
      <c r="AG60" s="260">
        <f>AC60*1/AE60</f>
        <v>0.8795180722891566</v>
      </c>
      <c r="AH60" s="255">
        <f>AE60/N60</f>
        <v>332</v>
      </c>
      <c r="AI60" s="256">
        <f>AD60/AE60</f>
        <v>7.135542168674699</v>
      </c>
      <c r="AJ60" s="151"/>
      <c r="AK60" s="260"/>
      <c r="AL60" s="148">
        <v>1184704</v>
      </c>
      <c r="AM60" s="149">
        <v>129815</v>
      </c>
      <c r="AN60" s="266">
        <f>AL60/AM60</f>
        <v>9.12609482725417</v>
      </c>
      <c r="AO60" s="98">
        <v>50</v>
      </c>
      <c r="AP60" s="89"/>
    </row>
    <row r="61" spans="1:42" s="17" customFormat="1" ht="12.75" customHeight="1">
      <c r="A61" s="98">
        <v>51</v>
      </c>
      <c r="B61" s="322"/>
      <c r="C61" s="304"/>
      <c r="D61" s="304"/>
      <c r="E61" s="304"/>
      <c r="F61" s="316"/>
      <c r="G61" s="191" t="s">
        <v>139</v>
      </c>
      <c r="H61" s="177" t="s">
        <v>137</v>
      </c>
      <c r="I61" s="188" t="s">
        <v>103</v>
      </c>
      <c r="J61" s="184" t="s">
        <v>138</v>
      </c>
      <c r="K61" s="183">
        <v>40851</v>
      </c>
      <c r="L61" s="181" t="s">
        <v>56</v>
      </c>
      <c r="M61" s="190">
        <v>29</v>
      </c>
      <c r="N61" s="96">
        <v>1</v>
      </c>
      <c r="O61" s="96">
        <v>7</v>
      </c>
      <c r="P61" s="153">
        <v>0</v>
      </c>
      <c r="Q61" s="154">
        <v>0</v>
      </c>
      <c r="R61" s="153">
        <v>0</v>
      </c>
      <c r="S61" s="154">
        <v>0</v>
      </c>
      <c r="T61" s="153">
        <v>259</v>
      </c>
      <c r="U61" s="154">
        <v>28</v>
      </c>
      <c r="V61" s="244">
        <f>SUM(P61+R61+T61)</f>
        <v>259</v>
      </c>
      <c r="W61" s="245">
        <f>Q61+S61+U61</f>
        <v>28</v>
      </c>
      <c r="X61" s="255">
        <f>IF(V61&lt;&gt;0,W61/N61,"")</f>
        <v>28</v>
      </c>
      <c r="Y61" s="256">
        <f>IF(V61&lt;&gt;0,V61/W61,"")</f>
        <v>9.25</v>
      </c>
      <c r="Z61" s="150">
        <v>134</v>
      </c>
      <c r="AA61" s="260">
        <f>IF(Z61&lt;&gt;0,-(Z61-V61)/Z61,"")</f>
        <v>0.9328358208955224</v>
      </c>
      <c r="AB61" s="263">
        <f>AD61-V61</f>
        <v>-41</v>
      </c>
      <c r="AC61" s="255">
        <f>AE61-W61</f>
        <v>10</v>
      </c>
      <c r="AD61" s="150">
        <v>218</v>
      </c>
      <c r="AE61" s="158">
        <v>38</v>
      </c>
      <c r="AF61" s="260">
        <f>W61*1/AE61</f>
        <v>0.7368421052631579</v>
      </c>
      <c r="AG61" s="260">
        <f>AC61*1/AE61</f>
        <v>0.2631578947368421</v>
      </c>
      <c r="AH61" s="255">
        <f>AE61/N61</f>
        <v>38</v>
      </c>
      <c r="AI61" s="256">
        <f>AD61/AE61</f>
        <v>5.7368421052631575</v>
      </c>
      <c r="AJ61" s="150"/>
      <c r="AK61" s="260">
        <f>IF(AJ61&lt;&gt;0,-(AJ61-AD61)/AJ61,"")</f>
      </c>
      <c r="AL61" s="150">
        <v>87637.5</v>
      </c>
      <c r="AM61" s="152">
        <v>9651</v>
      </c>
      <c r="AN61" s="266">
        <f>AL61/AM61</f>
        <v>9.080665216039788</v>
      </c>
      <c r="AO61" s="98">
        <v>51</v>
      </c>
      <c r="AP61" s="89"/>
    </row>
    <row r="62" spans="1:42" s="17" customFormat="1" ht="12.75" customHeight="1">
      <c r="A62" s="98">
        <v>52</v>
      </c>
      <c r="B62" s="322"/>
      <c r="C62" s="304"/>
      <c r="D62" s="304"/>
      <c r="E62" s="308" t="s">
        <v>59</v>
      </c>
      <c r="F62" s="310"/>
      <c r="G62" s="189" t="s">
        <v>204</v>
      </c>
      <c r="H62" s="177" t="s">
        <v>214</v>
      </c>
      <c r="I62" s="190" t="s">
        <v>98</v>
      </c>
      <c r="J62" s="190" t="s">
        <v>204</v>
      </c>
      <c r="K62" s="183">
        <v>40606</v>
      </c>
      <c r="L62" s="181" t="s">
        <v>12</v>
      </c>
      <c r="M62" s="177">
        <v>104</v>
      </c>
      <c r="N62" s="94">
        <v>1</v>
      </c>
      <c r="O62" s="94">
        <v>44</v>
      </c>
      <c r="P62" s="148">
        <v>65</v>
      </c>
      <c r="Q62" s="149">
        <v>13</v>
      </c>
      <c r="R62" s="148">
        <v>100</v>
      </c>
      <c r="S62" s="149">
        <v>20</v>
      </c>
      <c r="T62" s="148">
        <v>92</v>
      </c>
      <c r="U62" s="149">
        <v>18</v>
      </c>
      <c r="V62" s="244">
        <f>SUM(P62+R62+T62)</f>
        <v>257</v>
      </c>
      <c r="W62" s="245">
        <f>Q62+S62+U62</f>
        <v>51</v>
      </c>
      <c r="X62" s="255">
        <f>IF(V62&lt;&gt;0,W62/N62,"")</f>
        <v>51</v>
      </c>
      <c r="Y62" s="256">
        <f>IF(V62&lt;&gt;0,V62/W62,"")</f>
        <v>5.03921568627451</v>
      </c>
      <c r="Z62" s="150"/>
      <c r="AA62" s="260"/>
      <c r="AB62" s="263"/>
      <c r="AC62" s="255"/>
      <c r="AD62" s="151"/>
      <c r="AE62" s="152"/>
      <c r="AF62" s="260"/>
      <c r="AG62" s="260"/>
      <c r="AH62" s="255"/>
      <c r="AI62" s="256"/>
      <c r="AJ62" s="151"/>
      <c r="AK62" s="260"/>
      <c r="AL62" s="148">
        <v>1287162</v>
      </c>
      <c r="AM62" s="149">
        <v>133550</v>
      </c>
      <c r="AN62" s="266">
        <f>AL62/AM62</f>
        <v>9.638053163609134</v>
      </c>
      <c r="AO62" s="98">
        <v>52</v>
      </c>
      <c r="AP62" s="89"/>
    </row>
    <row r="63" spans="1:42" s="17" customFormat="1" ht="12.75" customHeight="1">
      <c r="A63" s="98">
        <v>53</v>
      </c>
      <c r="B63" s="322"/>
      <c r="C63" s="310"/>
      <c r="D63" s="310"/>
      <c r="E63" s="304"/>
      <c r="F63" s="304"/>
      <c r="G63" s="182" t="s">
        <v>165</v>
      </c>
      <c r="H63" s="181" t="s">
        <v>170</v>
      </c>
      <c r="I63" s="181" t="s">
        <v>83</v>
      </c>
      <c r="J63" s="181" t="s">
        <v>171</v>
      </c>
      <c r="K63" s="180">
        <v>40886</v>
      </c>
      <c r="L63" s="181" t="s">
        <v>13</v>
      </c>
      <c r="M63" s="177">
        <v>3</v>
      </c>
      <c r="N63" s="94">
        <v>1</v>
      </c>
      <c r="O63" s="94">
        <v>3</v>
      </c>
      <c r="P63" s="151">
        <v>34</v>
      </c>
      <c r="Q63" s="152">
        <v>4</v>
      </c>
      <c r="R63" s="151">
        <v>72</v>
      </c>
      <c r="S63" s="152">
        <v>9</v>
      </c>
      <c r="T63" s="151">
        <v>74</v>
      </c>
      <c r="U63" s="152">
        <v>8</v>
      </c>
      <c r="V63" s="244">
        <f>SUM(P63+R63+T63)</f>
        <v>180</v>
      </c>
      <c r="W63" s="245">
        <f>Q63+S63+U63</f>
        <v>21</v>
      </c>
      <c r="X63" s="255">
        <f>IF(V63&lt;&gt;0,W63/N63,"")</f>
        <v>21</v>
      </c>
      <c r="Y63" s="256">
        <f>IF(V63&lt;&gt;0,V63/W63,"")</f>
        <v>8.571428571428571</v>
      </c>
      <c r="Z63" s="150"/>
      <c r="AA63" s="260"/>
      <c r="AB63" s="263"/>
      <c r="AC63" s="255"/>
      <c r="AD63" s="151"/>
      <c r="AE63" s="152"/>
      <c r="AF63" s="260"/>
      <c r="AG63" s="260"/>
      <c r="AH63" s="255"/>
      <c r="AI63" s="256"/>
      <c r="AJ63" s="151"/>
      <c r="AK63" s="260"/>
      <c r="AL63" s="151">
        <v>11766</v>
      </c>
      <c r="AM63" s="152">
        <v>1659</v>
      </c>
      <c r="AN63" s="266">
        <f>AL63/AM63</f>
        <v>7.092224231464738</v>
      </c>
      <c r="AO63" s="98">
        <v>53</v>
      </c>
      <c r="AP63" s="89"/>
    </row>
    <row r="64" spans="1:42" s="17" customFormat="1" ht="12.75" customHeight="1">
      <c r="A64" s="98">
        <v>54</v>
      </c>
      <c r="B64" s="322"/>
      <c r="C64" s="307" t="s">
        <v>229</v>
      </c>
      <c r="D64" s="304"/>
      <c r="E64" s="308" t="s">
        <v>59</v>
      </c>
      <c r="F64" s="310"/>
      <c r="G64" s="189" t="s">
        <v>205</v>
      </c>
      <c r="H64" s="177" t="s">
        <v>213</v>
      </c>
      <c r="I64" s="190" t="s">
        <v>98</v>
      </c>
      <c r="J64" s="190" t="s">
        <v>205</v>
      </c>
      <c r="K64" s="183">
        <v>40648</v>
      </c>
      <c r="L64" s="181" t="s">
        <v>12</v>
      </c>
      <c r="M64" s="177">
        <v>76</v>
      </c>
      <c r="N64" s="94">
        <v>1</v>
      </c>
      <c r="O64" s="94">
        <v>38</v>
      </c>
      <c r="P64" s="148">
        <v>0</v>
      </c>
      <c r="Q64" s="149">
        <v>0</v>
      </c>
      <c r="R64" s="148">
        <v>82</v>
      </c>
      <c r="S64" s="149">
        <v>15</v>
      </c>
      <c r="T64" s="148">
        <v>76</v>
      </c>
      <c r="U64" s="149">
        <v>14</v>
      </c>
      <c r="V64" s="244">
        <f>SUM(P64+R64+T64)</f>
        <v>158</v>
      </c>
      <c r="W64" s="245">
        <f>Q64+S64+U64</f>
        <v>29</v>
      </c>
      <c r="X64" s="255">
        <f>IF(V64&lt;&gt;0,W64/N64,"")</f>
        <v>29</v>
      </c>
      <c r="Y64" s="256">
        <f>IF(V64&lt;&gt;0,V64/W64,"")</f>
        <v>5.448275862068965</v>
      </c>
      <c r="Z64" s="150"/>
      <c r="AA64" s="260"/>
      <c r="AB64" s="263"/>
      <c r="AC64" s="255"/>
      <c r="AD64" s="151"/>
      <c r="AE64" s="152"/>
      <c r="AF64" s="260"/>
      <c r="AG64" s="260"/>
      <c r="AH64" s="255"/>
      <c r="AI64" s="256"/>
      <c r="AJ64" s="151"/>
      <c r="AK64" s="260"/>
      <c r="AL64" s="148">
        <v>570914</v>
      </c>
      <c r="AM64" s="149">
        <v>61358</v>
      </c>
      <c r="AN64" s="266">
        <f>AL64/AM64</f>
        <v>9.304638351967144</v>
      </c>
      <c r="AO64" s="98">
        <v>54</v>
      </c>
      <c r="AP64" s="89"/>
    </row>
    <row r="65" spans="1:42" s="17" customFormat="1" ht="12.75" customHeight="1">
      <c r="A65" s="98">
        <v>55</v>
      </c>
      <c r="B65" s="322"/>
      <c r="C65" s="304"/>
      <c r="D65" s="304"/>
      <c r="E65" s="304"/>
      <c r="F65" s="310"/>
      <c r="G65" s="189" t="s">
        <v>206</v>
      </c>
      <c r="H65" s="177" t="s">
        <v>211</v>
      </c>
      <c r="I65" s="190" t="s">
        <v>212</v>
      </c>
      <c r="J65" s="190" t="s">
        <v>210</v>
      </c>
      <c r="K65" s="183">
        <v>40872</v>
      </c>
      <c r="L65" s="181" t="s">
        <v>12</v>
      </c>
      <c r="M65" s="177">
        <v>55</v>
      </c>
      <c r="N65" s="94">
        <v>1</v>
      </c>
      <c r="O65" s="94">
        <v>6</v>
      </c>
      <c r="P65" s="148">
        <v>45</v>
      </c>
      <c r="Q65" s="149">
        <v>6</v>
      </c>
      <c r="R65" s="148">
        <v>60</v>
      </c>
      <c r="S65" s="149">
        <v>8</v>
      </c>
      <c r="T65" s="148">
        <v>0</v>
      </c>
      <c r="U65" s="149">
        <v>0</v>
      </c>
      <c r="V65" s="244">
        <f>SUM(P65+R65+T65)</f>
        <v>105</v>
      </c>
      <c r="W65" s="245">
        <f>Q65+S65+U65</f>
        <v>14</v>
      </c>
      <c r="X65" s="255">
        <f>IF(V65&lt;&gt;0,W65/N65,"")</f>
        <v>14</v>
      </c>
      <c r="Y65" s="256">
        <f>IF(V65&lt;&gt;0,V65/W65,"")</f>
        <v>7.5</v>
      </c>
      <c r="Z65" s="150"/>
      <c r="AA65" s="260"/>
      <c r="AB65" s="263"/>
      <c r="AC65" s="255"/>
      <c r="AD65" s="151"/>
      <c r="AE65" s="152"/>
      <c r="AF65" s="260"/>
      <c r="AG65" s="260"/>
      <c r="AH65" s="255"/>
      <c r="AI65" s="256"/>
      <c r="AJ65" s="151"/>
      <c r="AK65" s="260"/>
      <c r="AL65" s="148">
        <v>753780</v>
      </c>
      <c r="AM65" s="149">
        <v>62687</v>
      </c>
      <c r="AN65" s="266">
        <f>AL65/AM65</f>
        <v>12.02450268795763</v>
      </c>
      <c r="AO65" s="98">
        <v>55</v>
      </c>
      <c r="AP65" s="89"/>
    </row>
    <row r="66" spans="1:42" s="17" customFormat="1" ht="12.75" customHeight="1">
      <c r="A66" s="98">
        <v>56</v>
      </c>
      <c r="B66" s="322"/>
      <c r="C66" s="304"/>
      <c r="D66" s="304"/>
      <c r="E66" s="304"/>
      <c r="F66" s="316"/>
      <c r="G66" s="191" t="s">
        <v>135</v>
      </c>
      <c r="H66" s="177" t="s">
        <v>136</v>
      </c>
      <c r="I66" s="188" t="s">
        <v>103</v>
      </c>
      <c r="J66" s="184" t="s">
        <v>140</v>
      </c>
      <c r="K66" s="183">
        <v>40746</v>
      </c>
      <c r="L66" s="181" t="s">
        <v>56</v>
      </c>
      <c r="M66" s="190">
        <v>23</v>
      </c>
      <c r="N66" s="96">
        <v>1</v>
      </c>
      <c r="O66" s="96">
        <v>18</v>
      </c>
      <c r="P66" s="153">
        <v>12</v>
      </c>
      <c r="Q66" s="154">
        <v>2</v>
      </c>
      <c r="R66" s="153">
        <v>24</v>
      </c>
      <c r="S66" s="154">
        <v>4</v>
      </c>
      <c r="T66" s="153">
        <v>0</v>
      </c>
      <c r="U66" s="154">
        <v>0</v>
      </c>
      <c r="V66" s="244">
        <f>SUM(P66+R66+T66)</f>
        <v>36</v>
      </c>
      <c r="W66" s="245">
        <f>Q66+S66+U66</f>
        <v>6</v>
      </c>
      <c r="X66" s="255">
        <f>IF(V66&lt;&gt;0,W66/N66,"")</f>
        <v>6</v>
      </c>
      <c r="Y66" s="256">
        <f>IF(V66&lt;&gt;0,V66/W66,"")</f>
        <v>6</v>
      </c>
      <c r="Z66" s="150">
        <v>57</v>
      </c>
      <c r="AA66" s="260">
        <f>IF(Z66&lt;&gt;0,-(Z66-V66)/Z66,"")</f>
        <v>-0.3684210526315789</v>
      </c>
      <c r="AB66" s="263">
        <f>AD66-V66</f>
        <v>33</v>
      </c>
      <c r="AC66" s="255">
        <f>AE66-W66</f>
        <v>5</v>
      </c>
      <c r="AD66" s="150">
        <v>69</v>
      </c>
      <c r="AE66" s="158">
        <v>11</v>
      </c>
      <c r="AF66" s="260">
        <f>W66*1/AE66</f>
        <v>0.5454545454545454</v>
      </c>
      <c r="AG66" s="260">
        <f>AC66*1/AE66</f>
        <v>0.45454545454545453</v>
      </c>
      <c r="AH66" s="255">
        <f>AE66/N66</f>
        <v>11</v>
      </c>
      <c r="AI66" s="256">
        <f>AD66/AE66</f>
        <v>6.2727272727272725</v>
      </c>
      <c r="AJ66" s="150"/>
      <c r="AK66" s="260">
        <f>IF(AJ66&lt;&gt;0,-(AJ66-AD66)/AJ66,"")</f>
      </c>
      <c r="AL66" s="150">
        <v>167580.5</v>
      </c>
      <c r="AM66" s="152">
        <v>18786</v>
      </c>
      <c r="AN66" s="266">
        <f>AL66/AM66</f>
        <v>8.920499307995316</v>
      </c>
      <c r="AO66" s="98">
        <v>56</v>
      </c>
      <c r="AP66" s="89"/>
    </row>
    <row r="67" spans="1:42" s="17" customFormat="1" ht="12.75" customHeight="1" thickBot="1">
      <c r="A67" s="268">
        <v>57</v>
      </c>
      <c r="B67" s="326"/>
      <c r="C67" s="317" t="s">
        <v>229</v>
      </c>
      <c r="D67" s="318"/>
      <c r="E67" s="319" t="s">
        <v>59</v>
      </c>
      <c r="F67" s="320"/>
      <c r="G67" s="195" t="s">
        <v>107</v>
      </c>
      <c r="H67" s="196" t="s">
        <v>95</v>
      </c>
      <c r="I67" s="197" t="s">
        <v>98</v>
      </c>
      <c r="J67" s="197" t="s">
        <v>107</v>
      </c>
      <c r="K67" s="198">
        <v>40704</v>
      </c>
      <c r="L67" s="199" t="s">
        <v>12</v>
      </c>
      <c r="M67" s="196">
        <v>144</v>
      </c>
      <c r="N67" s="97">
        <v>1</v>
      </c>
      <c r="O67" s="97">
        <v>30</v>
      </c>
      <c r="P67" s="166">
        <v>0</v>
      </c>
      <c r="Q67" s="167">
        <v>0</v>
      </c>
      <c r="R67" s="166">
        <v>25</v>
      </c>
      <c r="S67" s="167">
        <v>5</v>
      </c>
      <c r="T67" s="166">
        <v>10</v>
      </c>
      <c r="U67" s="167">
        <v>2</v>
      </c>
      <c r="V67" s="246">
        <f>SUM(P67+R67+T67)</f>
        <v>35</v>
      </c>
      <c r="W67" s="247">
        <f>Q67+S67+U67</f>
        <v>7</v>
      </c>
      <c r="X67" s="257">
        <f>IF(V67&lt;&gt;0,W67/N67,"")</f>
        <v>7</v>
      </c>
      <c r="Y67" s="258">
        <f>IF(V67&lt;&gt;0,V67/W67,"")</f>
        <v>5</v>
      </c>
      <c r="Z67" s="168">
        <v>354</v>
      </c>
      <c r="AA67" s="261">
        <f>IF(Z67&lt;&gt;0,-(Z67-V67)/Z67,"")</f>
        <v>-0.9011299435028248</v>
      </c>
      <c r="AB67" s="264">
        <f>AD67-V67</f>
        <v>509</v>
      </c>
      <c r="AC67" s="257">
        <f>AE67-W67</f>
        <v>119</v>
      </c>
      <c r="AD67" s="169">
        <v>544</v>
      </c>
      <c r="AE67" s="170">
        <v>126</v>
      </c>
      <c r="AF67" s="261">
        <f>W67*1/AE67</f>
        <v>0.05555555555555555</v>
      </c>
      <c r="AG67" s="261">
        <f>AC67*1/AE67</f>
        <v>0.9444444444444444</v>
      </c>
      <c r="AH67" s="257">
        <f>AE67/N67</f>
        <v>126</v>
      </c>
      <c r="AI67" s="258">
        <f>AD67/AE67</f>
        <v>4.317460317460317</v>
      </c>
      <c r="AJ67" s="169">
        <v>2617</v>
      </c>
      <c r="AK67" s="261">
        <f>IF(AJ67&lt;&gt;0,-(AJ67-AD67)/AJ67,"")</f>
        <v>-0.792128391287734</v>
      </c>
      <c r="AL67" s="166">
        <v>3759593</v>
      </c>
      <c r="AM67" s="167">
        <v>344570</v>
      </c>
      <c r="AN67" s="267">
        <f>AL67/AM67</f>
        <v>10.910970194735468</v>
      </c>
      <c r="AO67" s="268">
        <v>57</v>
      </c>
      <c r="AP67" s="89"/>
    </row>
    <row r="68" spans="1:41" s="17" customFormat="1" ht="18" thickBot="1">
      <c r="A68" s="276"/>
      <c r="B68" s="277"/>
      <c r="C68" s="278"/>
      <c r="D68" s="278"/>
      <c r="E68" s="279"/>
      <c r="F68" s="280"/>
      <c r="G68" s="281"/>
      <c r="H68" s="281"/>
      <c r="I68" s="281"/>
      <c r="J68" s="281"/>
      <c r="K68" s="282"/>
      <c r="L68" s="283"/>
      <c r="M68" s="284"/>
      <c r="N68" s="284"/>
      <c r="O68" s="284"/>
      <c r="P68" s="285"/>
      <c r="Q68" s="286"/>
      <c r="R68" s="285"/>
      <c r="S68" s="286"/>
      <c r="T68" s="285"/>
      <c r="U68" s="286"/>
      <c r="V68" s="287">
        <f>SUM(V11:V67)</f>
        <v>4984487.5</v>
      </c>
      <c r="W68" s="288">
        <f>SUM(W11:W67)</f>
        <v>505789</v>
      </c>
      <c r="X68" s="289"/>
      <c r="Y68" s="290">
        <f>IF(V68&lt;&gt;0,V68/W68,"")</f>
        <v>9.854875254305648</v>
      </c>
      <c r="Z68" s="285"/>
      <c r="AA68" s="291">
        <f>IF(Z68&lt;&gt;0,-(Z68-V68)/Z68,"")</f>
      </c>
      <c r="AB68" s="290"/>
      <c r="AC68" s="289"/>
      <c r="AD68" s="292"/>
      <c r="AE68" s="293"/>
      <c r="AF68" s="291"/>
      <c r="AG68" s="291"/>
      <c r="AH68" s="289"/>
      <c r="AI68" s="290"/>
      <c r="AJ68" s="290"/>
      <c r="AK68" s="290"/>
      <c r="AL68" s="294"/>
      <c r="AM68" s="294"/>
      <c r="AN68" s="295"/>
      <c r="AO68" s="296"/>
    </row>
    <row r="69" spans="1:41" s="250" customFormat="1" ht="12.75">
      <c r="A69" s="248" t="s">
        <v>242</v>
      </c>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03"/>
      <c r="AO69" s="203"/>
    </row>
    <row r="70" spans="1:41" s="250" customFormat="1" ht="12.75">
      <c r="A70" s="251"/>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03"/>
      <c r="AO70" s="203"/>
    </row>
    <row r="71" spans="1:41" s="250" customFormat="1" ht="12.75">
      <c r="A71" s="251"/>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03"/>
      <c r="AO71" s="203"/>
    </row>
    <row r="72" spans="1:41" s="250" customFormat="1" ht="12.75">
      <c r="A72" s="251"/>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03"/>
      <c r="AO72" s="203"/>
    </row>
    <row r="73" spans="1:41" s="250" customFormat="1" ht="12.75">
      <c r="A73" s="251"/>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03"/>
      <c r="AO73" s="203"/>
    </row>
    <row r="74" spans="1:41" s="250" customFormat="1" ht="12.75">
      <c r="A74" s="251"/>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03"/>
      <c r="AO74" s="203"/>
    </row>
  </sheetData>
  <sheetProtection formatCells="0" formatColumns="0" formatRows="0" insertColumns="0" insertRows="0" insertHyperlinks="0" deleteColumns="0" deleteRows="0" sort="0" autoFilter="0" pivotTables="0"/>
  <mergeCells count="49">
    <mergeCell ref="A4:K5"/>
    <mergeCell ref="S2:S5"/>
    <mergeCell ref="T2:T3"/>
    <mergeCell ref="V7:W7"/>
    <mergeCell ref="X7:Y7"/>
    <mergeCell ref="Z7:AA7"/>
    <mergeCell ref="U4:U5"/>
    <mergeCell ref="AD4:AH4"/>
    <mergeCell ref="A1:O1"/>
    <mergeCell ref="A2:O2"/>
    <mergeCell ref="A3:O3"/>
    <mergeCell ref="V4:AA4"/>
    <mergeCell ref="U1:AO1"/>
    <mergeCell ref="U2:U3"/>
    <mergeCell ref="T4:T5"/>
    <mergeCell ref="P9:Q9"/>
    <mergeCell ref="R9:S9"/>
    <mergeCell ref="T9:U9"/>
    <mergeCell ref="V9:W9"/>
    <mergeCell ref="G6:M6"/>
    <mergeCell ref="N6:O6"/>
    <mergeCell ref="P6:AA6"/>
    <mergeCell ref="P7:Q7"/>
    <mergeCell ref="R7:S7"/>
    <mergeCell ref="T7:U7"/>
    <mergeCell ref="AF9:AG9"/>
    <mergeCell ref="AD7:AE7"/>
    <mergeCell ref="AH9:AI9"/>
    <mergeCell ref="AF7:AG7"/>
    <mergeCell ref="AD6:AE6"/>
    <mergeCell ref="AF6:AG6"/>
    <mergeCell ref="AB7:AC7"/>
    <mergeCell ref="V2:AA2"/>
    <mergeCell ref="V3:AA3"/>
    <mergeCell ref="AB6:AC6"/>
    <mergeCell ref="AH6:AI6"/>
    <mergeCell ref="AJ7:AK7"/>
    <mergeCell ref="AH7:AI7"/>
    <mergeCell ref="V5:AA5"/>
    <mergeCell ref="AL2:AM3"/>
    <mergeCell ref="A69:AO74"/>
    <mergeCell ref="AL6:AO6"/>
    <mergeCell ref="AL7:AM7"/>
    <mergeCell ref="AJ9:AK9"/>
    <mergeCell ref="AN2:AO3"/>
    <mergeCell ref="AL4:AM5"/>
    <mergeCell ref="AN4:AO5"/>
    <mergeCell ref="X9:Y9"/>
    <mergeCell ref="Z9:AA9"/>
  </mergeCells>
  <hyperlinks>
    <hyperlink ref="A3" r:id="rId1" display="http://www.antraktsinema.com"/>
  </hyperlinks>
  <printOptions/>
  <pageMargins left="0.3" right="0.13" top="0.18" bottom="0.21" header="0.13" footer="0.16"/>
  <pageSetup orientation="landscape" paperSize="9" scale="40" r:id="rId3"/>
  <ignoredErrors>
    <ignoredError sqref="X68 AN68 AB68:AK68 Z68" formula="1"/>
  </ignoredErrors>
  <drawing r:id="rId2"/>
</worksheet>
</file>

<file path=xl/worksheets/sheet2.xml><?xml version="1.0" encoding="utf-8"?>
<worksheet xmlns="http://schemas.openxmlformats.org/spreadsheetml/2006/main" xmlns:r="http://schemas.openxmlformats.org/officeDocument/2006/relationships">
  <dimension ref="A1:AO37"/>
  <sheetViews>
    <sheetView zoomScale="90" zoomScaleNormal="90"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29" bestFit="1" customWidth="1"/>
    <col min="2" max="2" width="2.00390625" style="33" bestFit="1" customWidth="1"/>
    <col min="3" max="4" width="2.00390625" style="33" customWidth="1"/>
    <col min="5" max="5" width="2.00390625" style="33" bestFit="1" customWidth="1"/>
    <col min="6" max="6" width="1.7109375" style="31" bestFit="1" customWidth="1"/>
    <col min="7" max="7" width="44.8515625" style="32" bestFit="1" customWidth="1"/>
    <col min="8" max="9" width="28.7109375" style="32" hidden="1" customWidth="1"/>
    <col min="10" max="10" width="39.57421875" style="32" bestFit="1" customWidth="1"/>
    <col min="11" max="11" width="7.8515625" style="33" bestFit="1" customWidth="1"/>
    <col min="12" max="12" width="19.7109375" style="33" bestFit="1" customWidth="1"/>
    <col min="13" max="13" width="5.8515625" style="33" bestFit="1" customWidth="1"/>
    <col min="14" max="14" width="9.28125" style="34" customWidth="1"/>
    <col min="15" max="15" width="9.28125" style="35" customWidth="1"/>
    <col min="16" max="16" width="9.8515625" style="34" hidden="1" customWidth="1"/>
    <col min="17" max="17" width="6.421875" style="35" hidden="1" customWidth="1"/>
    <col min="18" max="18" width="9.8515625" style="34" hidden="1" customWidth="1"/>
    <col min="19" max="19" width="6.421875" style="35" hidden="1" customWidth="1"/>
    <col min="20" max="20" width="9.8515625" style="36" hidden="1" customWidth="1"/>
    <col min="21" max="21" width="6.421875" style="37" hidden="1" customWidth="1"/>
    <col min="22" max="22" width="13.140625" style="38" bestFit="1" customWidth="1"/>
    <col min="23" max="23" width="8.421875" style="39" bestFit="1" customWidth="1"/>
    <col min="24" max="24" width="10.421875" style="40" bestFit="1" customWidth="1"/>
    <col min="25" max="25" width="7.57421875" style="41" bestFit="1" customWidth="1"/>
    <col min="26" max="26" width="11.28125" style="40" bestFit="1" customWidth="1"/>
    <col min="27" max="27" width="7.28125" style="38" bestFit="1" customWidth="1"/>
    <col min="28" max="37" width="7.28125" style="38" hidden="1" customWidth="1"/>
    <col min="38" max="38" width="12.28125" style="32" bestFit="1" customWidth="1"/>
    <col min="39" max="39" width="8.8515625" style="32" bestFit="1" customWidth="1"/>
    <col min="40" max="40" width="9.140625" style="32" bestFit="1" customWidth="1"/>
    <col min="41" max="41" width="3.28125" style="32" bestFit="1" customWidth="1"/>
    <col min="42" max="16384" width="4.421875" style="32" customWidth="1"/>
  </cols>
  <sheetData>
    <row r="1" spans="1:41" s="3" customFormat="1" ht="35.25" thickBot="1">
      <c r="A1" s="133" t="s">
        <v>51</v>
      </c>
      <c r="B1" s="134"/>
      <c r="C1" s="134"/>
      <c r="D1" s="134"/>
      <c r="E1" s="134"/>
      <c r="F1" s="134"/>
      <c r="G1" s="134"/>
      <c r="H1" s="134"/>
      <c r="I1" s="134"/>
      <c r="J1" s="134"/>
      <c r="K1" s="134"/>
      <c r="L1" s="134"/>
      <c r="M1" s="134"/>
      <c r="N1" s="134"/>
      <c r="O1" s="134"/>
      <c r="P1" s="2"/>
      <c r="Q1" s="2"/>
      <c r="R1" s="2"/>
      <c r="S1" s="2"/>
      <c r="T1" s="2"/>
      <c r="U1" s="2"/>
      <c r="V1" s="2"/>
      <c r="W1" s="2"/>
      <c r="X1" s="2"/>
      <c r="Y1" s="2"/>
      <c r="Z1" s="2"/>
      <c r="AA1" s="2"/>
      <c r="AB1" s="2"/>
      <c r="AC1" s="2"/>
      <c r="AD1" s="2"/>
      <c r="AE1" s="2"/>
      <c r="AF1" s="2"/>
      <c r="AG1" s="2"/>
      <c r="AH1" s="2"/>
      <c r="AI1" s="2"/>
      <c r="AJ1" s="2"/>
      <c r="AK1" s="2"/>
      <c r="AL1" s="132" t="s">
        <v>246</v>
      </c>
      <c r="AM1" s="132"/>
      <c r="AN1" s="132"/>
      <c r="AO1" s="132"/>
    </row>
    <row r="2" spans="1:41" s="3" customFormat="1" ht="24" customHeight="1">
      <c r="A2" s="136" t="s">
        <v>52</v>
      </c>
      <c r="B2" s="137"/>
      <c r="C2" s="137"/>
      <c r="D2" s="137"/>
      <c r="E2" s="137"/>
      <c r="F2" s="137"/>
      <c r="G2" s="137"/>
      <c r="H2" s="137"/>
      <c r="I2" s="137"/>
      <c r="J2" s="137"/>
      <c r="K2" s="137"/>
      <c r="L2" s="137"/>
      <c r="M2" s="137"/>
      <c r="N2" s="137"/>
      <c r="O2" s="137"/>
      <c r="P2" s="4"/>
      <c r="Q2" s="4"/>
      <c r="R2" s="4"/>
      <c r="S2" s="4"/>
      <c r="T2" s="4"/>
      <c r="U2" s="4"/>
      <c r="V2" s="4"/>
      <c r="W2" s="4"/>
      <c r="X2" s="4"/>
      <c r="Y2" s="4"/>
      <c r="Z2" s="4"/>
      <c r="AA2" s="4"/>
      <c r="AB2" s="4"/>
      <c r="AC2" s="4"/>
      <c r="AD2" s="4"/>
      <c r="AE2" s="4"/>
      <c r="AF2" s="4"/>
      <c r="AG2" s="4"/>
      <c r="AH2" s="4"/>
      <c r="AI2" s="4"/>
      <c r="AJ2" s="4"/>
      <c r="AK2" s="4"/>
      <c r="AL2" s="43"/>
      <c r="AM2" s="43"/>
      <c r="AN2" s="43"/>
      <c r="AO2" s="43"/>
    </row>
    <row r="3" spans="1:41" s="3" customFormat="1" ht="27" thickBot="1">
      <c r="A3" s="119" t="s">
        <v>47</v>
      </c>
      <c r="B3" s="120"/>
      <c r="C3" s="120"/>
      <c r="D3" s="120"/>
      <c r="E3" s="120"/>
      <c r="F3" s="120"/>
      <c r="G3" s="120"/>
      <c r="H3" s="120"/>
      <c r="I3" s="120"/>
      <c r="J3" s="120"/>
      <c r="K3" s="120"/>
      <c r="L3" s="120"/>
      <c r="M3" s="120"/>
      <c r="N3" s="120"/>
      <c r="O3" s="120"/>
      <c r="P3" s="5"/>
      <c r="Q3" s="5"/>
      <c r="R3" s="5"/>
      <c r="S3" s="5"/>
      <c r="T3" s="5"/>
      <c r="U3" s="5"/>
      <c r="V3" s="5"/>
      <c r="W3" s="5"/>
      <c r="X3" s="5"/>
      <c r="Y3" s="5"/>
      <c r="Z3" s="5"/>
      <c r="AA3" s="5"/>
      <c r="AB3" s="5"/>
      <c r="AC3" s="5"/>
      <c r="AD3" s="5"/>
      <c r="AE3" s="5"/>
      <c r="AF3" s="5"/>
      <c r="AG3" s="5"/>
      <c r="AH3" s="5"/>
      <c r="AI3" s="5"/>
      <c r="AJ3" s="5"/>
      <c r="AK3" s="5"/>
      <c r="AL3" s="44"/>
      <c r="AM3" s="45"/>
      <c r="AN3" s="46"/>
      <c r="AO3" s="47"/>
    </row>
    <row r="4" spans="1:41" s="3" customFormat="1" ht="32.25" customHeight="1">
      <c r="A4" s="297" t="s">
        <v>244</v>
      </c>
      <c r="B4" s="363"/>
      <c r="C4" s="363"/>
      <c r="D4" s="363"/>
      <c r="E4" s="363"/>
      <c r="F4" s="363"/>
      <c r="G4" s="363"/>
      <c r="H4" s="363"/>
      <c r="I4" s="363"/>
      <c r="J4" s="363"/>
      <c r="K4" s="363"/>
      <c r="L4" s="6"/>
      <c r="M4" s="6"/>
      <c r="N4" s="6"/>
      <c r="O4" s="6"/>
      <c r="P4" s="6"/>
      <c r="Q4" s="6"/>
      <c r="R4" s="6"/>
      <c r="S4" s="6"/>
      <c r="T4" s="6"/>
      <c r="U4" s="6"/>
      <c r="V4" s="6"/>
      <c r="W4" s="6"/>
      <c r="X4" s="6"/>
      <c r="Y4" s="6"/>
      <c r="Z4" s="6"/>
      <c r="AA4" s="6"/>
      <c r="AB4" s="6"/>
      <c r="AC4" s="6"/>
      <c r="AD4" s="6"/>
      <c r="AE4" s="6"/>
      <c r="AF4" s="6"/>
      <c r="AG4" s="6"/>
      <c r="AH4" s="6"/>
      <c r="AI4" s="6"/>
      <c r="AJ4" s="6"/>
      <c r="AK4" s="6"/>
      <c r="AL4" s="48"/>
      <c r="AM4" s="49"/>
      <c r="AN4" s="48"/>
      <c r="AO4" s="48"/>
    </row>
    <row r="5" spans="1:41" s="3" customFormat="1" ht="33" customHeight="1" thickBot="1">
      <c r="A5" s="364"/>
      <c r="B5" s="364"/>
      <c r="C5" s="364"/>
      <c r="D5" s="364"/>
      <c r="E5" s="364"/>
      <c r="F5" s="364"/>
      <c r="G5" s="364"/>
      <c r="H5" s="364"/>
      <c r="I5" s="364"/>
      <c r="J5" s="364"/>
      <c r="K5" s="364"/>
      <c r="L5" s="7"/>
      <c r="M5" s="7"/>
      <c r="N5" s="7"/>
      <c r="O5" s="7"/>
      <c r="P5" s="7"/>
      <c r="Q5" s="7"/>
      <c r="R5" s="7"/>
      <c r="S5" s="7"/>
      <c r="T5" s="7"/>
      <c r="U5" s="7"/>
      <c r="V5" s="7"/>
      <c r="W5" s="7"/>
      <c r="X5" s="7"/>
      <c r="Y5" s="7"/>
      <c r="Z5" s="7"/>
      <c r="AA5" s="7"/>
      <c r="AB5" s="7"/>
      <c r="AC5" s="7"/>
      <c r="AD5" s="7"/>
      <c r="AE5" s="7"/>
      <c r="AF5" s="7"/>
      <c r="AG5" s="7"/>
      <c r="AH5" s="7"/>
      <c r="AI5" s="7"/>
      <c r="AJ5" s="7"/>
      <c r="AK5" s="7"/>
      <c r="AL5" s="135"/>
      <c r="AM5" s="135"/>
      <c r="AN5" s="135"/>
      <c r="AO5" s="135"/>
    </row>
    <row r="6" spans="1:41" s="8" customFormat="1" ht="15.75" customHeight="1" thickBot="1">
      <c r="A6" s="63"/>
      <c r="B6" s="90"/>
      <c r="C6" s="90"/>
      <c r="D6" s="90"/>
      <c r="E6" s="90"/>
      <c r="F6" s="90"/>
      <c r="G6" s="145" t="s">
        <v>245</v>
      </c>
      <c r="H6" s="145"/>
      <c r="I6" s="145"/>
      <c r="J6" s="145"/>
      <c r="K6" s="145"/>
      <c r="L6" s="145"/>
      <c r="M6" s="145"/>
      <c r="N6" s="145" t="s">
        <v>235</v>
      </c>
      <c r="O6" s="145"/>
      <c r="P6" s="145" t="s">
        <v>236</v>
      </c>
      <c r="Q6" s="145"/>
      <c r="R6" s="145"/>
      <c r="S6" s="145"/>
      <c r="T6" s="145"/>
      <c r="U6" s="145"/>
      <c r="V6" s="145"/>
      <c r="W6" s="145"/>
      <c r="X6" s="145"/>
      <c r="Y6" s="145"/>
      <c r="Z6" s="145"/>
      <c r="AA6" s="145"/>
      <c r="AB6" s="90"/>
      <c r="AC6" s="90"/>
      <c r="AD6" s="90"/>
      <c r="AE6" s="90"/>
      <c r="AF6" s="90"/>
      <c r="AG6" s="90"/>
      <c r="AH6" s="90"/>
      <c r="AI6" s="90"/>
      <c r="AJ6" s="90"/>
      <c r="AK6" s="90"/>
      <c r="AL6" s="145" t="s">
        <v>241</v>
      </c>
      <c r="AM6" s="145"/>
      <c r="AN6" s="145"/>
      <c r="AO6" s="146"/>
    </row>
    <row r="7" spans="1:41" s="11" customFormat="1" ht="12.75" customHeight="1">
      <c r="A7" s="64"/>
      <c r="B7" s="9"/>
      <c r="C7" s="9"/>
      <c r="D7" s="9"/>
      <c r="E7" s="9"/>
      <c r="F7" s="9"/>
      <c r="G7" s="1"/>
      <c r="H7" s="1"/>
      <c r="I7" s="1"/>
      <c r="J7" s="1"/>
      <c r="K7" s="10" t="s">
        <v>15</v>
      </c>
      <c r="L7" s="1"/>
      <c r="M7" s="1" t="s">
        <v>18</v>
      </c>
      <c r="N7" s="1" t="s">
        <v>18</v>
      </c>
      <c r="O7" s="1" t="s">
        <v>20</v>
      </c>
      <c r="P7" s="129" t="s">
        <v>2</v>
      </c>
      <c r="Q7" s="130"/>
      <c r="R7" s="129" t="s">
        <v>3</v>
      </c>
      <c r="S7" s="130"/>
      <c r="T7" s="129" t="s">
        <v>4</v>
      </c>
      <c r="U7" s="130"/>
      <c r="V7" s="131" t="s">
        <v>11</v>
      </c>
      <c r="W7" s="131"/>
      <c r="X7" s="131" t="s">
        <v>30</v>
      </c>
      <c r="Y7" s="131"/>
      <c r="Z7" s="131" t="s">
        <v>0</v>
      </c>
      <c r="AA7" s="131"/>
      <c r="AB7" s="9"/>
      <c r="AC7" s="9"/>
      <c r="AD7" s="9"/>
      <c r="AE7" s="9"/>
      <c r="AF7" s="9"/>
      <c r="AG7" s="9"/>
      <c r="AH7" s="9"/>
      <c r="AI7" s="9"/>
      <c r="AJ7" s="9"/>
      <c r="AK7" s="9"/>
      <c r="AL7" s="131"/>
      <c r="AM7" s="131"/>
      <c r="AN7" s="9" t="s">
        <v>30</v>
      </c>
      <c r="AO7" s="91"/>
    </row>
    <row r="8" spans="1:41" s="11" customFormat="1" ht="13.5" thickBot="1">
      <c r="A8" s="65"/>
      <c r="B8" s="12"/>
      <c r="C8" s="12"/>
      <c r="D8" s="12"/>
      <c r="E8" s="12"/>
      <c r="F8" s="12"/>
      <c r="G8" s="13" t="s">
        <v>9</v>
      </c>
      <c r="H8" s="88" t="s">
        <v>80</v>
      </c>
      <c r="I8" s="88" t="s">
        <v>102</v>
      </c>
      <c r="J8" s="88" t="s">
        <v>66</v>
      </c>
      <c r="K8" s="14" t="s">
        <v>16</v>
      </c>
      <c r="L8" s="15" t="s">
        <v>1</v>
      </c>
      <c r="M8" s="15" t="s">
        <v>17</v>
      </c>
      <c r="N8" s="15" t="s">
        <v>19</v>
      </c>
      <c r="O8" s="15" t="s">
        <v>15</v>
      </c>
      <c r="P8" s="12" t="s">
        <v>7</v>
      </c>
      <c r="Q8" s="12" t="s">
        <v>6</v>
      </c>
      <c r="R8" s="12" t="s">
        <v>7</v>
      </c>
      <c r="S8" s="12" t="s">
        <v>6</v>
      </c>
      <c r="T8" s="12" t="s">
        <v>7</v>
      </c>
      <c r="U8" s="12" t="s">
        <v>6</v>
      </c>
      <c r="V8" s="12" t="s">
        <v>7</v>
      </c>
      <c r="W8" s="12" t="s">
        <v>6</v>
      </c>
      <c r="X8" s="12" t="s">
        <v>42</v>
      </c>
      <c r="Y8" s="12" t="s">
        <v>31</v>
      </c>
      <c r="Z8" s="12" t="s">
        <v>7</v>
      </c>
      <c r="AA8" s="12" t="s">
        <v>5</v>
      </c>
      <c r="AB8" s="12"/>
      <c r="AC8" s="12"/>
      <c r="AD8" s="12"/>
      <c r="AE8" s="12"/>
      <c r="AF8" s="12"/>
      <c r="AG8" s="12"/>
      <c r="AH8" s="12"/>
      <c r="AI8" s="12"/>
      <c r="AJ8" s="12"/>
      <c r="AK8" s="12"/>
      <c r="AL8" s="12" t="s">
        <v>7</v>
      </c>
      <c r="AM8" s="12" t="s">
        <v>6</v>
      </c>
      <c r="AN8" s="12" t="s">
        <v>31</v>
      </c>
      <c r="AO8" s="92"/>
    </row>
    <row r="9" spans="1:41" s="16" customFormat="1" ht="12.75" customHeight="1">
      <c r="A9" s="224"/>
      <c r="B9" s="365"/>
      <c r="C9" s="365"/>
      <c r="D9" s="365"/>
      <c r="E9" s="365"/>
      <c r="F9" s="365"/>
      <c r="G9" s="365"/>
      <c r="H9" s="366"/>
      <c r="I9" s="366"/>
      <c r="J9" s="366"/>
      <c r="K9" s="367" t="s">
        <v>22</v>
      </c>
      <c r="L9" s="365"/>
      <c r="M9" s="365" t="s">
        <v>25</v>
      </c>
      <c r="N9" s="365" t="s">
        <v>27</v>
      </c>
      <c r="O9" s="365" t="s">
        <v>28</v>
      </c>
      <c r="P9" s="129" t="s">
        <v>32</v>
      </c>
      <c r="Q9" s="130"/>
      <c r="R9" s="129" t="s">
        <v>33</v>
      </c>
      <c r="S9" s="130"/>
      <c r="T9" s="129" t="s">
        <v>34</v>
      </c>
      <c r="U9" s="130"/>
      <c r="V9" s="368" t="s">
        <v>43</v>
      </c>
      <c r="W9" s="368"/>
      <c r="X9" s="368" t="s">
        <v>36</v>
      </c>
      <c r="Y9" s="368"/>
      <c r="Z9" s="368" t="s">
        <v>44</v>
      </c>
      <c r="AA9" s="368"/>
      <c r="AB9" s="369"/>
      <c r="AC9" s="369"/>
      <c r="AD9" s="369"/>
      <c r="AE9" s="369"/>
      <c r="AF9" s="369"/>
      <c r="AG9" s="369"/>
      <c r="AH9" s="369"/>
      <c r="AI9" s="369"/>
      <c r="AJ9" s="369"/>
      <c r="AK9" s="369"/>
      <c r="AL9" s="370"/>
      <c r="AM9" s="370"/>
      <c r="AN9" s="369" t="s">
        <v>36</v>
      </c>
      <c r="AO9" s="371"/>
    </row>
    <row r="10" spans="1:41" s="16" customFormat="1" ht="13.5" thickBot="1">
      <c r="A10" s="237"/>
      <c r="B10" s="13"/>
      <c r="C10" s="13"/>
      <c r="D10" s="13"/>
      <c r="E10" s="13"/>
      <c r="F10" s="15"/>
      <c r="G10" s="13" t="s">
        <v>21</v>
      </c>
      <c r="H10" s="88" t="s">
        <v>79</v>
      </c>
      <c r="I10" s="88" t="s">
        <v>82</v>
      </c>
      <c r="J10" s="88" t="s">
        <v>67</v>
      </c>
      <c r="K10" s="14" t="s">
        <v>23</v>
      </c>
      <c r="L10" s="15" t="s">
        <v>24</v>
      </c>
      <c r="M10" s="15" t="s">
        <v>26</v>
      </c>
      <c r="N10" s="15" t="s">
        <v>26</v>
      </c>
      <c r="O10" s="15" t="s">
        <v>29</v>
      </c>
      <c r="P10" s="12" t="s">
        <v>38</v>
      </c>
      <c r="Q10" s="12" t="s">
        <v>35</v>
      </c>
      <c r="R10" s="12" t="s">
        <v>38</v>
      </c>
      <c r="S10" s="12" t="s">
        <v>35</v>
      </c>
      <c r="T10" s="12" t="s">
        <v>38</v>
      </c>
      <c r="U10" s="12" t="s">
        <v>35</v>
      </c>
      <c r="V10" s="12" t="s">
        <v>38</v>
      </c>
      <c r="W10" s="12" t="s">
        <v>35</v>
      </c>
      <c r="X10" s="12" t="s">
        <v>35</v>
      </c>
      <c r="Y10" s="12" t="s">
        <v>37</v>
      </c>
      <c r="Z10" s="12" t="s">
        <v>38</v>
      </c>
      <c r="AA10" s="12" t="s">
        <v>39</v>
      </c>
      <c r="AB10" s="12"/>
      <c r="AC10" s="12"/>
      <c r="AD10" s="12"/>
      <c r="AE10" s="12"/>
      <c r="AF10" s="12"/>
      <c r="AG10" s="12"/>
      <c r="AH10" s="12"/>
      <c r="AI10" s="12"/>
      <c r="AJ10" s="12"/>
      <c r="AK10" s="12"/>
      <c r="AL10" s="12" t="s">
        <v>35</v>
      </c>
      <c r="AM10" s="12" t="s">
        <v>37</v>
      </c>
      <c r="AN10" s="12" t="s">
        <v>37</v>
      </c>
      <c r="AO10" s="372"/>
    </row>
    <row r="11" spans="1:41" s="17" customFormat="1" ht="13.5" customHeight="1">
      <c r="A11" s="93">
        <v>1</v>
      </c>
      <c r="B11" s="346"/>
      <c r="C11" s="347"/>
      <c r="D11" s="348"/>
      <c r="E11" s="349"/>
      <c r="F11" s="350" t="s">
        <v>58</v>
      </c>
      <c r="G11" s="327" t="s">
        <v>145</v>
      </c>
      <c r="H11" s="172" t="s">
        <v>146</v>
      </c>
      <c r="I11" s="173"/>
      <c r="J11" s="173" t="s">
        <v>145</v>
      </c>
      <c r="K11" s="174">
        <v>40893</v>
      </c>
      <c r="L11" s="175" t="s">
        <v>8</v>
      </c>
      <c r="M11" s="173">
        <v>131</v>
      </c>
      <c r="N11" s="99">
        <v>194</v>
      </c>
      <c r="O11" s="99">
        <v>3</v>
      </c>
      <c r="P11" s="163">
        <v>312687</v>
      </c>
      <c r="Q11" s="164">
        <v>33453</v>
      </c>
      <c r="R11" s="163">
        <v>360709</v>
      </c>
      <c r="S11" s="164">
        <v>40112</v>
      </c>
      <c r="T11" s="163">
        <v>887472</v>
      </c>
      <c r="U11" s="164">
        <v>89623</v>
      </c>
      <c r="V11" s="242">
        <f>SUM(P11+R11+T11)</f>
        <v>1560868</v>
      </c>
      <c r="W11" s="243">
        <f>Q11+S11+U11</f>
        <v>163188</v>
      </c>
      <c r="X11" s="253">
        <f>IF(V11&lt;&gt;0,W11/N11,"")</f>
        <v>841.1752577319587</v>
      </c>
      <c r="Y11" s="254">
        <f>IF(V11&lt;&gt;0,V11/W11,"")</f>
        <v>9.564845454322622</v>
      </c>
      <c r="Z11" s="165">
        <v>1920106</v>
      </c>
      <c r="AA11" s="259">
        <f>IF(Z11&lt;&gt;0,-(Z11-V11)/Z11,"")</f>
        <v>-0.18709279591855865</v>
      </c>
      <c r="AB11" s="262">
        <f>AD11-V11</f>
        <v>1500368</v>
      </c>
      <c r="AC11" s="253">
        <f>AE11-W11</f>
        <v>171854</v>
      </c>
      <c r="AD11" s="163">
        <v>3061236</v>
      </c>
      <c r="AE11" s="164">
        <v>335042</v>
      </c>
      <c r="AF11" s="259">
        <f>W11*1/AE11</f>
        <v>0.487067293055796</v>
      </c>
      <c r="AG11" s="259">
        <f>AC11*1/AE11</f>
        <v>0.512932706944204</v>
      </c>
      <c r="AH11" s="253">
        <f>AE11/N11</f>
        <v>1727.020618556701</v>
      </c>
      <c r="AI11" s="254">
        <f>AD11/AE11</f>
        <v>9.136872392118002</v>
      </c>
      <c r="AJ11" s="163"/>
      <c r="AK11" s="259">
        <f>IF(AJ11&lt;&gt;0,-(AJ11-AD11)/AJ11,"")</f>
      </c>
      <c r="AL11" s="163">
        <v>7700180</v>
      </c>
      <c r="AM11" s="164">
        <v>849805</v>
      </c>
      <c r="AN11" s="265">
        <f>AL11/AM11</f>
        <v>9.06111402027524</v>
      </c>
      <c r="AO11" s="93">
        <v>1</v>
      </c>
    </row>
    <row r="12" spans="1:41" s="17" customFormat="1" ht="13.5" customHeight="1">
      <c r="A12" s="361">
        <v>2</v>
      </c>
      <c r="B12" s="333"/>
      <c r="C12" s="339"/>
      <c r="D12" s="339"/>
      <c r="E12" s="334"/>
      <c r="F12" s="339"/>
      <c r="G12" s="328" t="s">
        <v>228</v>
      </c>
      <c r="H12" s="177" t="s">
        <v>219</v>
      </c>
      <c r="I12" s="178" t="s">
        <v>98</v>
      </c>
      <c r="J12" s="179" t="s">
        <v>228</v>
      </c>
      <c r="K12" s="180">
        <v>40900</v>
      </c>
      <c r="L12" s="181" t="s">
        <v>12</v>
      </c>
      <c r="M12" s="177">
        <v>184</v>
      </c>
      <c r="N12" s="94">
        <v>230</v>
      </c>
      <c r="O12" s="94">
        <v>2</v>
      </c>
      <c r="P12" s="148">
        <v>207969</v>
      </c>
      <c r="Q12" s="149">
        <v>19475</v>
      </c>
      <c r="R12" s="148">
        <v>135994</v>
      </c>
      <c r="S12" s="149">
        <v>14297</v>
      </c>
      <c r="T12" s="148">
        <v>417648</v>
      </c>
      <c r="U12" s="149">
        <v>37075</v>
      </c>
      <c r="V12" s="244">
        <f>SUM(P12+R12+T12)</f>
        <v>761611</v>
      </c>
      <c r="W12" s="245">
        <f>Q12+S12+U12</f>
        <v>70847</v>
      </c>
      <c r="X12" s="255">
        <f>IF(V12&lt;&gt;0,W12/N12,"")</f>
        <v>308.0304347826087</v>
      </c>
      <c r="Y12" s="256">
        <f>IF(V12&lt;&gt;0,V12/W12,"")</f>
        <v>10.750081160811327</v>
      </c>
      <c r="Z12" s="150">
        <v>1834562</v>
      </c>
      <c r="AA12" s="260">
        <f>IF(Z12&lt;&gt;0,-(Z12-V12)/Z12,"")</f>
        <v>-0.5848540414551266</v>
      </c>
      <c r="AB12" s="263">
        <f>AD12-V12</f>
        <v>1892206</v>
      </c>
      <c r="AC12" s="255">
        <f>AE12-W12</f>
        <v>187521</v>
      </c>
      <c r="AD12" s="151">
        <v>2653817</v>
      </c>
      <c r="AE12" s="152">
        <v>258368</v>
      </c>
      <c r="AF12" s="260">
        <f>W12*1/AE12</f>
        <v>0.2742096544463711</v>
      </c>
      <c r="AG12" s="260">
        <f>AC12*1/AE12</f>
        <v>0.725790345553629</v>
      </c>
      <c r="AH12" s="255">
        <f>AE12/N12</f>
        <v>1123.3391304347826</v>
      </c>
      <c r="AI12" s="256">
        <f>AD12/AE12</f>
        <v>10.271461636115928</v>
      </c>
      <c r="AJ12" s="153"/>
      <c r="AK12" s="260"/>
      <c r="AL12" s="148">
        <v>3415434</v>
      </c>
      <c r="AM12" s="149">
        <v>329213</v>
      </c>
      <c r="AN12" s="266">
        <f>AL12/AM12</f>
        <v>10.374541710078278</v>
      </c>
      <c r="AO12" s="361">
        <v>2</v>
      </c>
    </row>
    <row r="13" spans="1:41" s="17" customFormat="1" ht="13.5" customHeight="1">
      <c r="A13" s="361">
        <v>3</v>
      </c>
      <c r="B13" s="333"/>
      <c r="C13" s="339"/>
      <c r="D13" s="339"/>
      <c r="E13" s="336"/>
      <c r="F13" s="339"/>
      <c r="G13" s="329" t="s">
        <v>227</v>
      </c>
      <c r="H13" s="177" t="s">
        <v>100</v>
      </c>
      <c r="I13" s="181" t="s">
        <v>99</v>
      </c>
      <c r="J13" s="181" t="s">
        <v>150</v>
      </c>
      <c r="K13" s="183">
        <v>40893</v>
      </c>
      <c r="L13" s="181" t="s">
        <v>10</v>
      </c>
      <c r="M13" s="177">
        <v>133</v>
      </c>
      <c r="N13" s="96">
        <v>132</v>
      </c>
      <c r="O13" s="96">
        <v>3</v>
      </c>
      <c r="P13" s="153">
        <v>151950</v>
      </c>
      <c r="Q13" s="154">
        <v>14136</v>
      </c>
      <c r="R13" s="153">
        <v>120589</v>
      </c>
      <c r="S13" s="154">
        <v>12752</v>
      </c>
      <c r="T13" s="153">
        <v>274814</v>
      </c>
      <c r="U13" s="154">
        <v>24356</v>
      </c>
      <c r="V13" s="244">
        <f>SUM(P13+R13+T13)</f>
        <v>547353</v>
      </c>
      <c r="W13" s="245">
        <f>Q13+S13+U13</f>
        <v>51244</v>
      </c>
      <c r="X13" s="255">
        <f>IF(V13&lt;&gt;0,W13/N13,"")</f>
        <v>388.2121212121212</v>
      </c>
      <c r="Y13" s="256">
        <f>IF(V13&lt;&gt;0,V13/W13,"")</f>
        <v>10.681309031301225</v>
      </c>
      <c r="Z13" s="155">
        <v>1028012</v>
      </c>
      <c r="AA13" s="260">
        <f>IF(Z13&lt;&gt;0,-(Z13-V13)/Z13,"")</f>
        <v>-0.4675616627043264</v>
      </c>
      <c r="AB13" s="263">
        <f>AD13-V13</f>
        <v>1049269</v>
      </c>
      <c r="AC13" s="255">
        <f>AE13-W13</f>
        <v>104429</v>
      </c>
      <c r="AD13" s="153">
        <v>1596622</v>
      </c>
      <c r="AE13" s="154">
        <v>155673</v>
      </c>
      <c r="AF13" s="260">
        <f>W13*1/AE13</f>
        <v>0.3291771855106537</v>
      </c>
      <c r="AG13" s="260">
        <f>AC13*1/AE13</f>
        <v>0.6708228144893462</v>
      </c>
      <c r="AH13" s="255">
        <f>AE13/N13</f>
        <v>1179.340909090909</v>
      </c>
      <c r="AI13" s="256">
        <f>AD13/AE13</f>
        <v>10.256255098828955</v>
      </c>
      <c r="AJ13" s="153"/>
      <c r="AK13" s="260">
        <f>IF(AJ13&lt;&gt;0,-(AJ13-AD13)/AJ13,"")</f>
      </c>
      <c r="AL13" s="153">
        <v>4812026</v>
      </c>
      <c r="AM13" s="154">
        <v>469635</v>
      </c>
      <c r="AN13" s="266">
        <f>AL13/AM13</f>
        <v>10.246310432569974</v>
      </c>
      <c r="AO13" s="361">
        <v>3</v>
      </c>
    </row>
    <row r="14" spans="1:41" s="17" customFormat="1" ht="13.5" customHeight="1">
      <c r="A14" s="361">
        <v>4</v>
      </c>
      <c r="B14" s="333"/>
      <c r="C14" s="337" t="s">
        <v>229</v>
      </c>
      <c r="D14" s="339"/>
      <c r="E14" s="338" t="s">
        <v>59</v>
      </c>
      <c r="F14" s="334"/>
      <c r="G14" s="328" t="s">
        <v>148</v>
      </c>
      <c r="H14" s="177" t="s">
        <v>130</v>
      </c>
      <c r="I14" s="184" t="s">
        <v>93</v>
      </c>
      <c r="J14" s="179" t="s">
        <v>149</v>
      </c>
      <c r="K14" s="180">
        <v>40893</v>
      </c>
      <c r="L14" s="181" t="s">
        <v>72</v>
      </c>
      <c r="M14" s="177">
        <v>131</v>
      </c>
      <c r="N14" s="94">
        <v>148</v>
      </c>
      <c r="O14" s="94">
        <v>3</v>
      </c>
      <c r="P14" s="155">
        <v>60910</v>
      </c>
      <c r="Q14" s="156">
        <v>6956</v>
      </c>
      <c r="R14" s="155">
        <v>127550</v>
      </c>
      <c r="S14" s="156">
        <v>13670</v>
      </c>
      <c r="T14" s="155">
        <v>190582.5</v>
      </c>
      <c r="U14" s="156">
        <v>19010</v>
      </c>
      <c r="V14" s="244">
        <f>SUM(P14+R14+T14)</f>
        <v>379042.5</v>
      </c>
      <c r="W14" s="245">
        <f>Q14+S14+U14</f>
        <v>39636</v>
      </c>
      <c r="X14" s="255">
        <f>IF(V14&lt;&gt;0,W14/N14,"")</f>
        <v>267.81081081081084</v>
      </c>
      <c r="Y14" s="256">
        <f>IF(V14&lt;&gt;0,V14/W14,"")</f>
        <v>9.563086587950348</v>
      </c>
      <c r="Z14" s="150">
        <v>798941.5</v>
      </c>
      <c r="AA14" s="260">
        <f>IF(Z14&lt;&gt;0,-(Z14-V14)/Z14,"")</f>
        <v>-0.5255691436732226</v>
      </c>
      <c r="AB14" s="263">
        <f>AD14-V14</f>
        <v>668355</v>
      </c>
      <c r="AC14" s="255">
        <f>AE14-W14</f>
        <v>73991</v>
      </c>
      <c r="AD14" s="153">
        <v>1047397.5</v>
      </c>
      <c r="AE14" s="154">
        <v>113627</v>
      </c>
      <c r="AF14" s="260">
        <f>W14*1/AE14</f>
        <v>0.3488255432247617</v>
      </c>
      <c r="AG14" s="260">
        <f>AC14*1/AE14</f>
        <v>0.6511744567752383</v>
      </c>
      <c r="AH14" s="255">
        <f>AE14/N14</f>
        <v>767.75</v>
      </c>
      <c r="AI14" s="256">
        <f>AD14/AE14</f>
        <v>9.21785755146224</v>
      </c>
      <c r="AJ14" s="153"/>
      <c r="AK14" s="260">
        <f>IF(AJ14&lt;&gt;0,-(AJ14-AD14)/AJ14,"")</f>
      </c>
      <c r="AL14" s="151">
        <v>2746829</v>
      </c>
      <c r="AM14" s="154">
        <v>292922</v>
      </c>
      <c r="AN14" s="266">
        <f>AL14/AM14</f>
        <v>9.377339359966134</v>
      </c>
      <c r="AO14" s="361">
        <v>4</v>
      </c>
    </row>
    <row r="15" spans="1:41" s="17" customFormat="1" ht="13.5" customHeight="1">
      <c r="A15" s="361">
        <v>5</v>
      </c>
      <c r="B15" s="339"/>
      <c r="C15" s="339"/>
      <c r="D15" s="339"/>
      <c r="E15" s="334"/>
      <c r="F15" s="335" t="s">
        <v>58</v>
      </c>
      <c r="G15" s="328" t="s">
        <v>157</v>
      </c>
      <c r="H15" s="177" t="s">
        <v>224</v>
      </c>
      <c r="I15" s="184" t="s">
        <v>93</v>
      </c>
      <c r="J15" s="179" t="s">
        <v>157</v>
      </c>
      <c r="K15" s="180">
        <v>40900</v>
      </c>
      <c r="L15" s="181" t="s">
        <v>72</v>
      </c>
      <c r="M15" s="177">
        <v>197</v>
      </c>
      <c r="N15" s="94">
        <v>197</v>
      </c>
      <c r="O15" s="94">
        <v>2</v>
      </c>
      <c r="P15" s="155">
        <v>80829</v>
      </c>
      <c r="Q15" s="156">
        <v>8409</v>
      </c>
      <c r="R15" s="155">
        <v>80098.5</v>
      </c>
      <c r="S15" s="156">
        <v>8939</v>
      </c>
      <c r="T15" s="155">
        <v>199993</v>
      </c>
      <c r="U15" s="156">
        <v>19477</v>
      </c>
      <c r="V15" s="244">
        <f>SUM(P15+R15+T15)</f>
        <v>360920.5</v>
      </c>
      <c r="W15" s="245">
        <f>Q15+S15+U15</f>
        <v>36825</v>
      </c>
      <c r="X15" s="255">
        <f>IF(V15&lt;&gt;0,W15/N15,"")</f>
        <v>186.9289340101523</v>
      </c>
      <c r="Y15" s="256">
        <f>IF(V15&lt;&gt;0,V15/W15,"")</f>
        <v>9.800964019008825</v>
      </c>
      <c r="Z15" s="150">
        <v>610163</v>
      </c>
      <c r="AA15" s="260">
        <f>IF(Z15&lt;&gt;0,-(Z15-V15)/Z15,"")</f>
        <v>-0.4084851097165839</v>
      </c>
      <c r="AB15" s="263">
        <f>AD15-V15</f>
        <v>624916</v>
      </c>
      <c r="AC15" s="255">
        <f>AE15-W15</f>
        <v>69893</v>
      </c>
      <c r="AD15" s="153">
        <v>985836.5</v>
      </c>
      <c r="AE15" s="154">
        <v>106718</v>
      </c>
      <c r="AF15" s="260">
        <f>W15*1/AE15</f>
        <v>0.3450683108753912</v>
      </c>
      <c r="AG15" s="260">
        <f>AC15*1/AE15</f>
        <v>0.6549316891246088</v>
      </c>
      <c r="AH15" s="255">
        <f>AE15/N15</f>
        <v>541.7157360406092</v>
      </c>
      <c r="AI15" s="256">
        <f>AD15/AE15</f>
        <v>9.237771509960831</v>
      </c>
      <c r="AJ15" s="153"/>
      <c r="AK15" s="260"/>
      <c r="AL15" s="151">
        <v>1346757</v>
      </c>
      <c r="AM15" s="154">
        <v>143543</v>
      </c>
      <c r="AN15" s="266">
        <f>AL15/AM15</f>
        <v>9.3822547947305</v>
      </c>
      <c r="AO15" s="361">
        <v>5</v>
      </c>
    </row>
    <row r="16" spans="1:41" s="17" customFormat="1" ht="13.5" customHeight="1">
      <c r="A16" s="361">
        <v>6</v>
      </c>
      <c r="B16" s="333"/>
      <c r="C16" s="339"/>
      <c r="D16" s="339"/>
      <c r="E16" s="336"/>
      <c r="F16" s="335" t="s">
        <v>58</v>
      </c>
      <c r="G16" s="329" t="s">
        <v>108</v>
      </c>
      <c r="H16" s="177" t="s">
        <v>109</v>
      </c>
      <c r="I16" s="181"/>
      <c r="J16" s="181" t="s">
        <v>108</v>
      </c>
      <c r="K16" s="183">
        <v>40872</v>
      </c>
      <c r="L16" s="181" t="s">
        <v>10</v>
      </c>
      <c r="M16" s="177">
        <v>277</v>
      </c>
      <c r="N16" s="96">
        <v>213</v>
      </c>
      <c r="O16" s="96">
        <v>6</v>
      </c>
      <c r="P16" s="153">
        <v>61732</v>
      </c>
      <c r="Q16" s="154">
        <v>6582</v>
      </c>
      <c r="R16" s="153">
        <v>48090</v>
      </c>
      <c r="S16" s="154">
        <v>5384</v>
      </c>
      <c r="T16" s="153">
        <v>145626</v>
      </c>
      <c r="U16" s="154">
        <v>14117</v>
      </c>
      <c r="V16" s="244">
        <f>SUM(P16+R16+T16)</f>
        <v>255448</v>
      </c>
      <c r="W16" s="245">
        <f>Q16+S16+U16</f>
        <v>26083</v>
      </c>
      <c r="X16" s="255">
        <f>IF(V16&lt;&gt;0,W16/N16,"")</f>
        <v>122.45539906103286</v>
      </c>
      <c r="Y16" s="256">
        <f>IF(V16&lt;&gt;0,V16/W16,"")</f>
        <v>9.793658704903578</v>
      </c>
      <c r="Z16" s="155">
        <v>583249</v>
      </c>
      <c r="AA16" s="260">
        <f>IF(Z16&lt;&gt;0,-(Z16-V16)/Z16,"")</f>
        <v>-0.5620258243048852</v>
      </c>
      <c r="AB16" s="263">
        <f>AD16-V16</f>
        <v>655198</v>
      </c>
      <c r="AC16" s="255">
        <f>AE16-W16</f>
        <v>72017</v>
      </c>
      <c r="AD16" s="153">
        <v>910646</v>
      </c>
      <c r="AE16" s="154">
        <v>98100</v>
      </c>
      <c r="AF16" s="260">
        <f>W16*1/AE16</f>
        <v>0.265881753312946</v>
      </c>
      <c r="AG16" s="260">
        <f>AC16*1/AE16</f>
        <v>0.734118246687054</v>
      </c>
      <c r="AH16" s="255">
        <f>AE16/N16</f>
        <v>460.5633802816901</v>
      </c>
      <c r="AI16" s="256">
        <f>AD16/AE16</f>
        <v>9.282833843017329</v>
      </c>
      <c r="AJ16" s="153"/>
      <c r="AK16" s="260">
        <f>IF(AJ16&lt;&gt;0,-(AJ16-AD16)/AJ16,"")</f>
      </c>
      <c r="AL16" s="153">
        <v>10510800</v>
      </c>
      <c r="AM16" s="154">
        <v>1116418</v>
      </c>
      <c r="AN16" s="266">
        <f>AL16/AM16</f>
        <v>9.414753255501076</v>
      </c>
      <c r="AO16" s="361">
        <v>6</v>
      </c>
    </row>
    <row r="17" spans="1:41" s="17" customFormat="1" ht="13.5" customHeight="1">
      <c r="A17" s="361">
        <v>7</v>
      </c>
      <c r="B17" s="340" t="s">
        <v>60</v>
      </c>
      <c r="C17" s="339"/>
      <c r="D17" s="339"/>
      <c r="E17" s="341"/>
      <c r="F17" s="341"/>
      <c r="G17" s="330" t="s">
        <v>220</v>
      </c>
      <c r="H17" s="186" t="s">
        <v>222</v>
      </c>
      <c r="I17" s="181" t="s">
        <v>99</v>
      </c>
      <c r="J17" s="186" t="s">
        <v>221</v>
      </c>
      <c r="K17" s="187">
        <v>40907</v>
      </c>
      <c r="L17" s="181" t="s">
        <v>10</v>
      </c>
      <c r="M17" s="188">
        <v>64</v>
      </c>
      <c r="N17" s="96">
        <v>64</v>
      </c>
      <c r="O17" s="96">
        <v>1</v>
      </c>
      <c r="P17" s="153">
        <v>76126</v>
      </c>
      <c r="Q17" s="154">
        <v>6086</v>
      </c>
      <c r="R17" s="153">
        <v>51251</v>
      </c>
      <c r="S17" s="154">
        <v>4455</v>
      </c>
      <c r="T17" s="153">
        <v>105010</v>
      </c>
      <c r="U17" s="154">
        <v>8059</v>
      </c>
      <c r="V17" s="244">
        <f>SUM(P17+R17+T17)</f>
        <v>232387</v>
      </c>
      <c r="W17" s="245">
        <f>Q17+S17+U17</f>
        <v>18600</v>
      </c>
      <c r="X17" s="255">
        <f>IF(V17&lt;&gt;0,W17/N17,"")</f>
        <v>290.625</v>
      </c>
      <c r="Y17" s="256">
        <f>IF(V17&lt;&gt;0,V17/W17,"")</f>
        <v>12.493924731182796</v>
      </c>
      <c r="Z17" s="150"/>
      <c r="AA17" s="260"/>
      <c r="AB17" s="263"/>
      <c r="AC17" s="255"/>
      <c r="AD17" s="153"/>
      <c r="AE17" s="154"/>
      <c r="AF17" s="260"/>
      <c r="AG17" s="260"/>
      <c r="AH17" s="255"/>
      <c r="AI17" s="256"/>
      <c r="AJ17" s="153"/>
      <c r="AK17" s="260"/>
      <c r="AL17" s="153">
        <v>232386</v>
      </c>
      <c r="AM17" s="154">
        <v>18600</v>
      </c>
      <c r="AN17" s="266">
        <f>AL17/AM17</f>
        <v>12.493870967741936</v>
      </c>
      <c r="AO17" s="361">
        <v>7</v>
      </c>
    </row>
    <row r="18" spans="1:41" s="17" customFormat="1" ht="13.5" customHeight="1">
      <c r="A18" s="361">
        <v>8</v>
      </c>
      <c r="B18" s="340" t="s">
        <v>60</v>
      </c>
      <c r="C18" s="339"/>
      <c r="D18" s="339"/>
      <c r="E18" s="334"/>
      <c r="F18" s="341"/>
      <c r="G18" s="331" t="s">
        <v>202</v>
      </c>
      <c r="H18" s="177" t="s">
        <v>218</v>
      </c>
      <c r="I18" s="190" t="s">
        <v>128</v>
      </c>
      <c r="J18" s="190" t="s">
        <v>209</v>
      </c>
      <c r="K18" s="183">
        <v>40907</v>
      </c>
      <c r="L18" s="181" t="s">
        <v>12</v>
      </c>
      <c r="M18" s="177">
        <v>60</v>
      </c>
      <c r="N18" s="94">
        <v>60</v>
      </c>
      <c r="O18" s="94">
        <v>1</v>
      </c>
      <c r="P18" s="148">
        <v>40202</v>
      </c>
      <c r="Q18" s="149">
        <v>3491</v>
      </c>
      <c r="R18" s="148">
        <v>36805</v>
      </c>
      <c r="S18" s="149">
        <v>3416</v>
      </c>
      <c r="T18" s="148">
        <v>99368</v>
      </c>
      <c r="U18" s="149">
        <v>8315</v>
      </c>
      <c r="V18" s="244">
        <f>SUM(P18+R18+T18)</f>
        <v>176375</v>
      </c>
      <c r="W18" s="245">
        <f>Q18+S18+U18</f>
        <v>15222</v>
      </c>
      <c r="X18" s="255">
        <f>IF(V18&lt;&gt;0,W18/N18,"")</f>
        <v>253.7</v>
      </c>
      <c r="Y18" s="256">
        <f>IF(V18&lt;&gt;0,V18/W18,"")</f>
        <v>11.586847983182237</v>
      </c>
      <c r="Z18" s="150"/>
      <c r="AA18" s="260"/>
      <c r="AB18" s="263"/>
      <c r="AC18" s="255"/>
      <c r="AD18" s="151"/>
      <c r="AE18" s="152"/>
      <c r="AF18" s="260"/>
      <c r="AG18" s="260"/>
      <c r="AH18" s="255"/>
      <c r="AI18" s="256"/>
      <c r="AJ18" s="151"/>
      <c r="AK18" s="260"/>
      <c r="AL18" s="148">
        <v>176375</v>
      </c>
      <c r="AM18" s="149">
        <v>15222</v>
      </c>
      <c r="AN18" s="266">
        <f>AL18/AM18</f>
        <v>11.586847983182237</v>
      </c>
      <c r="AO18" s="361">
        <v>8</v>
      </c>
    </row>
    <row r="19" spans="1:41" s="17" customFormat="1" ht="13.5" customHeight="1">
      <c r="A19" s="361">
        <v>9</v>
      </c>
      <c r="B19" s="339"/>
      <c r="C19" s="339"/>
      <c r="D19" s="339"/>
      <c r="E19" s="342"/>
      <c r="F19" s="335" t="s">
        <v>58</v>
      </c>
      <c r="G19" s="328" t="s">
        <v>111</v>
      </c>
      <c r="H19" s="179" t="s">
        <v>127</v>
      </c>
      <c r="I19" s="184"/>
      <c r="J19" s="179" t="s">
        <v>111</v>
      </c>
      <c r="K19" s="180">
        <v>40879</v>
      </c>
      <c r="L19" s="181" t="s">
        <v>72</v>
      </c>
      <c r="M19" s="177">
        <v>202</v>
      </c>
      <c r="N19" s="94">
        <v>159</v>
      </c>
      <c r="O19" s="94">
        <v>5</v>
      </c>
      <c r="P19" s="155">
        <v>34409.5</v>
      </c>
      <c r="Q19" s="156">
        <v>4339</v>
      </c>
      <c r="R19" s="155">
        <v>42294</v>
      </c>
      <c r="S19" s="156">
        <v>5458</v>
      </c>
      <c r="T19" s="155">
        <v>96954.5</v>
      </c>
      <c r="U19" s="156">
        <v>11424</v>
      </c>
      <c r="V19" s="244">
        <f>SUM(P19+R19+T19)</f>
        <v>173658</v>
      </c>
      <c r="W19" s="245">
        <f>Q19+S19+U19</f>
        <v>21221</v>
      </c>
      <c r="X19" s="255">
        <f>IF(V19&lt;&gt;0,W19/N19,"")</f>
        <v>133.46540880503144</v>
      </c>
      <c r="Y19" s="256">
        <f>IF(V19&lt;&gt;0,V19/W19,"")</f>
        <v>8.183308986381414</v>
      </c>
      <c r="Z19" s="150">
        <v>325634.5</v>
      </c>
      <c r="AA19" s="260">
        <f>IF(Z19&lt;&gt;0,-(Z19-V19)/Z19,"")</f>
        <v>-0.466708840740155</v>
      </c>
      <c r="AB19" s="263">
        <f>AD19-V19</f>
        <v>328406</v>
      </c>
      <c r="AC19" s="255">
        <f>AE19-W19</f>
        <v>39875</v>
      </c>
      <c r="AD19" s="153">
        <v>502064</v>
      </c>
      <c r="AE19" s="154">
        <v>61096</v>
      </c>
      <c r="AF19" s="260">
        <f>W19*1/AE19</f>
        <v>0.34733861463925625</v>
      </c>
      <c r="AG19" s="260">
        <f>AC19*1/AE19</f>
        <v>0.6526613853607437</v>
      </c>
      <c r="AH19" s="255">
        <f>AE19/N19</f>
        <v>384.251572327044</v>
      </c>
      <c r="AI19" s="256">
        <f>AD19/AE19</f>
        <v>8.217624721749377</v>
      </c>
      <c r="AJ19" s="153">
        <v>1088613</v>
      </c>
      <c r="AK19" s="260">
        <f>IF(AJ19&lt;&gt;0,-(AJ19-AD19)/AJ19,"")</f>
        <v>-0.5388039643105493</v>
      </c>
      <c r="AL19" s="151">
        <v>3715627.5</v>
      </c>
      <c r="AM19" s="154">
        <v>428768</v>
      </c>
      <c r="AN19" s="266">
        <f>AL19/AM19</f>
        <v>8.66582277595343</v>
      </c>
      <c r="AO19" s="361">
        <v>9</v>
      </c>
    </row>
    <row r="20" spans="1:41" s="17" customFormat="1" ht="13.5" customHeight="1">
      <c r="A20" s="361">
        <v>10</v>
      </c>
      <c r="B20" s="339"/>
      <c r="C20" s="339"/>
      <c r="D20" s="339"/>
      <c r="E20" s="334"/>
      <c r="F20" s="335" t="s">
        <v>58</v>
      </c>
      <c r="G20" s="332" t="s">
        <v>114</v>
      </c>
      <c r="H20" s="177" t="s">
        <v>117</v>
      </c>
      <c r="I20" s="177"/>
      <c r="J20" s="177" t="s">
        <v>114</v>
      </c>
      <c r="K20" s="180">
        <v>40879</v>
      </c>
      <c r="L20" s="181" t="s">
        <v>57</v>
      </c>
      <c r="M20" s="177">
        <v>135</v>
      </c>
      <c r="N20" s="157">
        <v>120</v>
      </c>
      <c r="O20" s="157">
        <v>5</v>
      </c>
      <c r="P20" s="148">
        <v>27006</v>
      </c>
      <c r="Q20" s="149">
        <v>3468</v>
      </c>
      <c r="R20" s="148">
        <v>47876.5</v>
      </c>
      <c r="S20" s="149">
        <v>6141</v>
      </c>
      <c r="T20" s="148">
        <v>56548</v>
      </c>
      <c r="U20" s="149">
        <v>6833</v>
      </c>
      <c r="V20" s="244">
        <f>SUM(P20+R20+T20)</f>
        <v>131430.5</v>
      </c>
      <c r="W20" s="245">
        <f>Q20+S20+U20</f>
        <v>16442</v>
      </c>
      <c r="X20" s="255">
        <f>IF(V20&lt;&gt;0,W20/N20,"")</f>
        <v>137.01666666666668</v>
      </c>
      <c r="Y20" s="256">
        <f>IF(V20&lt;&gt;0,V20/W20,"")</f>
        <v>7.993583505656246</v>
      </c>
      <c r="Z20" s="150">
        <v>251326.5</v>
      </c>
      <c r="AA20" s="260">
        <f>IF(Z20&lt;&gt;0,-(Z20-V20)/Z20,"")</f>
        <v>-0.47705275806570335</v>
      </c>
      <c r="AB20" s="263">
        <f>AD20-V20</f>
        <v>244896.5</v>
      </c>
      <c r="AC20" s="255">
        <f>AE20-W20</f>
        <v>28953</v>
      </c>
      <c r="AD20" s="151">
        <v>376327</v>
      </c>
      <c r="AE20" s="152">
        <v>45395</v>
      </c>
      <c r="AF20" s="260">
        <f>W20*1/AE20</f>
        <v>0.36219848000881155</v>
      </c>
      <c r="AG20" s="260">
        <f>AC20*1/AE20</f>
        <v>0.6378015199911885</v>
      </c>
      <c r="AH20" s="255">
        <f>AE20/N20</f>
        <v>378.2916666666667</v>
      </c>
      <c r="AI20" s="256">
        <f>AD20/AE20</f>
        <v>8.290053970701619</v>
      </c>
      <c r="AJ20" s="151">
        <v>1194489.75</v>
      </c>
      <c r="AK20" s="260">
        <f>IF(AJ20&lt;&gt;0,-(AJ20-AD20)/AJ20,"")</f>
        <v>-0.6849474848988868</v>
      </c>
      <c r="AL20" s="148">
        <v>4121106</v>
      </c>
      <c r="AM20" s="149">
        <v>472869</v>
      </c>
      <c r="AN20" s="266">
        <f>AL20/AM20</f>
        <v>8.715111373340186</v>
      </c>
      <c r="AO20" s="361">
        <v>10</v>
      </c>
    </row>
    <row r="21" spans="1:41" s="17" customFormat="1" ht="13.5" customHeight="1">
      <c r="A21" s="361">
        <v>11</v>
      </c>
      <c r="B21" s="340" t="s">
        <v>60</v>
      </c>
      <c r="C21" s="337" t="s">
        <v>229</v>
      </c>
      <c r="D21" s="343">
        <v>3</v>
      </c>
      <c r="E21" s="338" t="s">
        <v>59</v>
      </c>
      <c r="F21" s="344"/>
      <c r="G21" s="332" t="s">
        <v>225</v>
      </c>
      <c r="H21" s="184" t="s">
        <v>189</v>
      </c>
      <c r="I21" s="177" t="s">
        <v>195</v>
      </c>
      <c r="J21" s="186" t="s">
        <v>187</v>
      </c>
      <c r="K21" s="187">
        <v>40907</v>
      </c>
      <c r="L21" s="181" t="s">
        <v>8</v>
      </c>
      <c r="M21" s="192">
        <v>73</v>
      </c>
      <c r="N21" s="95">
        <v>73</v>
      </c>
      <c r="O21" s="95">
        <v>1</v>
      </c>
      <c r="P21" s="153">
        <v>14929</v>
      </c>
      <c r="Q21" s="154">
        <v>1298</v>
      </c>
      <c r="R21" s="153">
        <v>25501</v>
      </c>
      <c r="S21" s="154">
        <v>2204</v>
      </c>
      <c r="T21" s="153">
        <v>47821</v>
      </c>
      <c r="U21" s="154">
        <v>3987</v>
      </c>
      <c r="V21" s="244">
        <f>SUM(P21+R21+T21)</f>
        <v>88251</v>
      </c>
      <c r="W21" s="245">
        <f>Q21+S21+U21</f>
        <v>7489</v>
      </c>
      <c r="X21" s="255">
        <f>IF(V21&lt;&gt;0,W21/N21,"")</f>
        <v>102.58904109589041</v>
      </c>
      <c r="Y21" s="256">
        <f>IF(V21&lt;&gt;0,V21/W21,"")</f>
        <v>11.784083322205902</v>
      </c>
      <c r="Z21" s="150"/>
      <c r="AA21" s="260"/>
      <c r="AB21" s="263"/>
      <c r="AC21" s="255"/>
      <c r="AD21" s="151"/>
      <c r="AE21" s="152"/>
      <c r="AF21" s="260"/>
      <c r="AG21" s="260"/>
      <c r="AH21" s="255"/>
      <c r="AI21" s="256"/>
      <c r="AJ21" s="151"/>
      <c r="AK21" s="260"/>
      <c r="AL21" s="153">
        <v>88251</v>
      </c>
      <c r="AM21" s="154">
        <v>7489</v>
      </c>
      <c r="AN21" s="266">
        <f>AL21/AM21</f>
        <v>11.784083322205902</v>
      </c>
      <c r="AO21" s="361">
        <v>11</v>
      </c>
    </row>
    <row r="22" spans="1:41" s="17" customFormat="1" ht="13.5" customHeight="1">
      <c r="A22" s="361">
        <v>12</v>
      </c>
      <c r="B22" s="345"/>
      <c r="C22" s="339"/>
      <c r="D22" s="339"/>
      <c r="E22" s="338" t="s">
        <v>59</v>
      </c>
      <c r="F22" s="335" t="s">
        <v>58</v>
      </c>
      <c r="G22" s="330" t="s">
        <v>78</v>
      </c>
      <c r="H22" s="188" t="s">
        <v>84</v>
      </c>
      <c r="I22" s="188"/>
      <c r="J22" s="188" t="s">
        <v>78</v>
      </c>
      <c r="K22" s="183">
        <v>40851</v>
      </c>
      <c r="L22" s="181" t="s">
        <v>57</v>
      </c>
      <c r="M22" s="186">
        <v>247</v>
      </c>
      <c r="N22" s="157">
        <v>34</v>
      </c>
      <c r="O22" s="157">
        <v>9</v>
      </c>
      <c r="P22" s="148">
        <v>18210</v>
      </c>
      <c r="Q22" s="149">
        <v>2554</v>
      </c>
      <c r="R22" s="148">
        <v>18929</v>
      </c>
      <c r="S22" s="149">
        <v>3052</v>
      </c>
      <c r="T22" s="148">
        <v>25169</v>
      </c>
      <c r="U22" s="149">
        <v>3912</v>
      </c>
      <c r="V22" s="244">
        <f>SUM(P22+R22+T22)</f>
        <v>62308</v>
      </c>
      <c r="W22" s="245">
        <f>Q22+S22+U22</f>
        <v>9518</v>
      </c>
      <c r="X22" s="255">
        <f>IF(V22&lt;&gt;0,W22/N22,"")</f>
        <v>279.94117647058823</v>
      </c>
      <c r="Y22" s="256">
        <f>IF(V22&lt;&gt;0,V22/W22,"")</f>
        <v>6.546333263290607</v>
      </c>
      <c r="Z22" s="150">
        <v>124736</v>
      </c>
      <c r="AA22" s="260">
        <f>IF(Z22&lt;&gt;0,-(Z22-V22)/Z22,"")</f>
        <v>-0.5004810159055926</v>
      </c>
      <c r="AB22" s="263">
        <f>AD22-V22</f>
        <v>188204</v>
      </c>
      <c r="AC22" s="255">
        <f>AE22-W22</f>
        <v>30891</v>
      </c>
      <c r="AD22" s="151">
        <v>250512</v>
      </c>
      <c r="AE22" s="152">
        <v>40409</v>
      </c>
      <c r="AF22" s="260">
        <f>W22*1/AE22</f>
        <v>0.23554158727016258</v>
      </c>
      <c r="AG22" s="260">
        <f>AC22*1/AE22</f>
        <v>0.7644584127298374</v>
      </c>
      <c r="AH22" s="255">
        <f>AE22/N22</f>
        <v>1188.5</v>
      </c>
      <c r="AI22" s="256">
        <f>AD22/AE22</f>
        <v>6.199411022297013</v>
      </c>
      <c r="AJ22" s="151">
        <v>1189485.5</v>
      </c>
      <c r="AK22" s="260">
        <f>IF(AJ22&lt;&gt;0,-(AJ22-AD22)/AJ22,"")</f>
        <v>-0.7893946584468663</v>
      </c>
      <c r="AL22" s="148">
        <v>15507654.75</v>
      </c>
      <c r="AM22" s="149">
        <v>2196214</v>
      </c>
      <c r="AN22" s="266">
        <f>AL22/AM22</f>
        <v>7.061085463438444</v>
      </c>
      <c r="AO22" s="361">
        <v>12</v>
      </c>
    </row>
    <row r="23" spans="1:41" s="17" customFormat="1" ht="13.5" customHeight="1">
      <c r="A23" s="361">
        <v>13</v>
      </c>
      <c r="B23" s="333"/>
      <c r="C23" s="339"/>
      <c r="D23" s="343">
        <v>3</v>
      </c>
      <c r="E23" s="339"/>
      <c r="F23" s="339"/>
      <c r="G23" s="330" t="s">
        <v>153</v>
      </c>
      <c r="H23" s="181" t="s">
        <v>172</v>
      </c>
      <c r="I23" s="181" t="s">
        <v>103</v>
      </c>
      <c r="J23" s="181" t="s">
        <v>159</v>
      </c>
      <c r="K23" s="187">
        <v>40900</v>
      </c>
      <c r="L23" s="181" t="s">
        <v>56</v>
      </c>
      <c r="M23" s="188">
        <v>69</v>
      </c>
      <c r="N23" s="96">
        <v>55</v>
      </c>
      <c r="O23" s="96">
        <v>2</v>
      </c>
      <c r="P23" s="153">
        <v>11700</v>
      </c>
      <c r="Q23" s="154">
        <v>1208</v>
      </c>
      <c r="R23" s="153">
        <v>15284</v>
      </c>
      <c r="S23" s="154">
        <v>1573</v>
      </c>
      <c r="T23" s="153">
        <v>30480.5</v>
      </c>
      <c r="U23" s="154">
        <v>2833</v>
      </c>
      <c r="V23" s="244">
        <f>SUM(P23+R23+T23)</f>
        <v>57464.5</v>
      </c>
      <c r="W23" s="245">
        <f>Q23+S23+U23</f>
        <v>5614</v>
      </c>
      <c r="X23" s="255">
        <f>IF(V23&lt;&gt;0,W23/N23,"")</f>
        <v>102.07272727272728</v>
      </c>
      <c r="Y23" s="256">
        <f>IF(V23&lt;&gt;0,V23/W23,"")</f>
        <v>10.23592803705023</v>
      </c>
      <c r="Z23" s="150">
        <v>160051.5</v>
      </c>
      <c r="AA23" s="260">
        <f>IF(Z23&lt;&gt;0,-(Z23-V23)/Z23,"")</f>
        <v>-0.640962440214556</v>
      </c>
      <c r="AB23" s="263">
        <f>AD23-V23</f>
        <v>189781.5</v>
      </c>
      <c r="AC23" s="255">
        <f>AE23-W23</f>
        <v>18774</v>
      </c>
      <c r="AD23" s="150">
        <v>247246</v>
      </c>
      <c r="AE23" s="158">
        <v>24388</v>
      </c>
      <c r="AF23" s="260">
        <f>W23*1/AE23</f>
        <v>0.23019517795637198</v>
      </c>
      <c r="AG23" s="260">
        <f>AC23*1/AE23</f>
        <v>0.769804822043628</v>
      </c>
      <c r="AH23" s="255">
        <f>AE23/N23</f>
        <v>443.41818181818184</v>
      </c>
      <c r="AI23" s="256">
        <f>AD23/AE23</f>
        <v>10.13801869772019</v>
      </c>
      <c r="AJ23" s="151"/>
      <c r="AK23" s="260"/>
      <c r="AL23" s="150">
        <v>304710.5</v>
      </c>
      <c r="AM23" s="152">
        <v>30002</v>
      </c>
      <c r="AN23" s="266">
        <f>AL23/AM23</f>
        <v>10.156339577361509</v>
      </c>
      <c r="AO23" s="361">
        <v>13</v>
      </c>
    </row>
    <row r="24" spans="1:41" s="17" customFormat="1" ht="13.5" customHeight="1">
      <c r="A24" s="361">
        <v>14</v>
      </c>
      <c r="B24" s="340" t="s">
        <v>60</v>
      </c>
      <c r="C24" s="339"/>
      <c r="D24" s="339"/>
      <c r="E24" s="339"/>
      <c r="F24" s="334"/>
      <c r="G24" s="328" t="s">
        <v>230</v>
      </c>
      <c r="H24" s="177" t="s">
        <v>199</v>
      </c>
      <c r="I24" s="184" t="s">
        <v>132</v>
      </c>
      <c r="J24" s="179" t="s">
        <v>197</v>
      </c>
      <c r="K24" s="180">
        <v>41273</v>
      </c>
      <c r="L24" s="181" t="s">
        <v>72</v>
      </c>
      <c r="M24" s="177">
        <v>19</v>
      </c>
      <c r="N24" s="94">
        <v>19</v>
      </c>
      <c r="O24" s="94">
        <v>1</v>
      </c>
      <c r="P24" s="155">
        <v>12721.5</v>
      </c>
      <c r="Q24" s="156">
        <v>911</v>
      </c>
      <c r="R24" s="155">
        <v>7489.5</v>
      </c>
      <c r="S24" s="156">
        <v>577</v>
      </c>
      <c r="T24" s="155">
        <v>32232.5</v>
      </c>
      <c r="U24" s="156">
        <v>2204</v>
      </c>
      <c r="V24" s="244">
        <f>SUM(P24+R24+T24)</f>
        <v>52443.5</v>
      </c>
      <c r="W24" s="245">
        <f>Q24+S24+U24</f>
        <v>3692</v>
      </c>
      <c r="X24" s="255">
        <f>IF(V24&lt;&gt;0,W24/N24,"")</f>
        <v>194.31578947368422</v>
      </c>
      <c r="Y24" s="256">
        <f>IF(V24&lt;&gt;0,V24/W24,"")</f>
        <v>14.204631635969664</v>
      </c>
      <c r="Z24" s="150"/>
      <c r="AA24" s="260"/>
      <c r="AB24" s="263"/>
      <c r="AC24" s="255"/>
      <c r="AD24" s="153"/>
      <c r="AE24" s="154"/>
      <c r="AF24" s="260"/>
      <c r="AG24" s="260"/>
      <c r="AH24" s="255"/>
      <c r="AI24" s="256"/>
      <c r="AJ24" s="153"/>
      <c r="AK24" s="260"/>
      <c r="AL24" s="151">
        <v>52443.5</v>
      </c>
      <c r="AM24" s="154">
        <v>3692</v>
      </c>
      <c r="AN24" s="266">
        <f>AL24/AM24</f>
        <v>14.204631635969664</v>
      </c>
      <c r="AO24" s="361">
        <v>14</v>
      </c>
    </row>
    <row r="25" spans="1:41" s="17" customFormat="1" ht="13.5" customHeight="1">
      <c r="A25" s="361">
        <v>15</v>
      </c>
      <c r="B25" s="345"/>
      <c r="C25" s="344"/>
      <c r="D25" s="339"/>
      <c r="E25" s="334"/>
      <c r="F25" s="341"/>
      <c r="G25" s="328" t="s">
        <v>90</v>
      </c>
      <c r="H25" s="177" t="s">
        <v>94</v>
      </c>
      <c r="I25" s="186" t="s">
        <v>89</v>
      </c>
      <c r="J25" s="186" t="s">
        <v>88</v>
      </c>
      <c r="K25" s="187">
        <v>40865</v>
      </c>
      <c r="L25" s="181" t="s">
        <v>72</v>
      </c>
      <c r="M25" s="186">
        <v>269</v>
      </c>
      <c r="N25" s="94">
        <v>38</v>
      </c>
      <c r="O25" s="94">
        <v>7</v>
      </c>
      <c r="P25" s="155">
        <v>6238.5</v>
      </c>
      <c r="Q25" s="156">
        <v>964</v>
      </c>
      <c r="R25" s="155">
        <v>4813</v>
      </c>
      <c r="S25" s="156">
        <v>787</v>
      </c>
      <c r="T25" s="155">
        <v>8901</v>
      </c>
      <c r="U25" s="156">
        <v>1528</v>
      </c>
      <c r="V25" s="244">
        <f>SUM(P25+R25+T25)</f>
        <v>19952.5</v>
      </c>
      <c r="W25" s="245">
        <f>Q25+S25+U25</f>
        <v>3279</v>
      </c>
      <c r="X25" s="255">
        <f>IF(V25&lt;&gt;0,W25/N25,"")</f>
        <v>86.28947368421052</v>
      </c>
      <c r="Y25" s="256">
        <f>IF(V25&lt;&gt;0,V25/W25,"")</f>
        <v>6.084934431229033</v>
      </c>
      <c r="Z25" s="151">
        <v>85671.5</v>
      </c>
      <c r="AA25" s="260">
        <f>IF(Z25&lt;&gt;0,-(Z25-V25)/Z25,"")</f>
        <v>-0.7671045797027016</v>
      </c>
      <c r="AB25" s="263">
        <f>AD25-V25</f>
        <v>111734.5</v>
      </c>
      <c r="AC25" s="255">
        <f>AE25-W25</f>
        <v>16156</v>
      </c>
      <c r="AD25" s="153">
        <v>131687</v>
      </c>
      <c r="AE25" s="154">
        <v>19435</v>
      </c>
      <c r="AF25" s="260">
        <f>W25*1/AE25</f>
        <v>0.16871623359917673</v>
      </c>
      <c r="AG25" s="260">
        <f>AC25*1/AE25</f>
        <v>0.8312837664008232</v>
      </c>
      <c r="AH25" s="255">
        <f>AE25/N25</f>
        <v>511.44736842105266</v>
      </c>
      <c r="AI25" s="256">
        <f>AD25/AE25</f>
        <v>6.7757653717519934</v>
      </c>
      <c r="AJ25" s="153">
        <v>971866.5</v>
      </c>
      <c r="AK25" s="260">
        <f>IF(AJ25&lt;&gt;0,-(AJ25-AD25)/AJ25,"")</f>
        <v>-0.8645009371143053</v>
      </c>
      <c r="AL25" s="151">
        <v>12155568.5</v>
      </c>
      <c r="AM25" s="154">
        <v>1368776</v>
      </c>
      <c r="AN25" s="266">
        <f>AL25/AM25</f>
        <v>8.88061194819313</v>
      </c>
      <c r="AO25" s="361">
        <v>15</v>
      </c>
    </row>
    <row r="26" spans="1:41" s="17" customFormat="1" ht="13.5" customHeight="1">
      <c r="A26" s="361">
        <v>16</v>
      </c>
      <c r="B26" s="339"/>
      <c r="C26" s="342"/>
      <c r="D26" s="342"/>
      <c r="E26" s="341"/>
      <c r="F26" s="335" t="s">
        <v>58</v>
      </c>
      <c r="G26" s="329" t="s">
        <v>124</v>
      </c>
      <c r="H26" s="177" t="s">
        <v>126</v>
      </c>
      <c r="I26" s="181"/>
      <c r="J26" s="181" t="s">
        <v>124</v>
      </c>
      <c r="K26" s="180">
        <v>40886</v>
      </c>
      <c r="L26" s="181" t="s">
        <v>125</v>
      </c>
      <c r="M26" s="177">
        <v>82</v>
      </c>
      <c r="N26" s="96">
        <v>25</v>
      </c>
      <c r="O26" s="96">
        <v>4</v>
      </c>
      <c r="P26" s="159">
        <v>2917.5</v>
      </c>
      <c r="Q26" s="160">
        <v>398</v>
      </c>
      <c r="R26" s="159">
        <v>5117</v>
      </c>
      <c r="S26" s="160">
        <v>672</v>
      </c>
      <c r="T26" s="159">
        <v>6469</v>
      </c>
      <c r="U26" s="160">
        <v>778</v>
      </c>
      <c r="V26" s="244">
        <f>SUM(P26+R26+T26)</f>
        <v>14503.5</v>
      </c>
      <c r="W26" s="245">
        <f>Q26+S26+U26</f>
        <v>1848</v>
      </c>
      <c r="X26" s="255">
        <f>IF(V26&lt;&gt;0,W26/N26,"")</f>
        <v>73.92</v>
      </c>
      <c r="Y26" s="256">
        <f>IF(V26&lt;&gt;0,V26/W26,"")</f>
        <v>7.848214285714286</v>
      </c>
      <c r="Z26" s="155">
        <v>23807.5</v>
      </c>
      <c r="AA26" s="260">
        <f>IF(Z26&lt;&gt;0,-(Z26-V26)/Z26,"")</f>
        <v>-0.3908012181035388</v>
      </c>
      <c r="AB26" s="263">
        <f>AD26-V26</f>
        <v>23295</v>
      </c>
      <c r="AC26" s="255">
        <f>AE26-W26</f>
        <v>2798</v>
      </c>
      <c r="AD26" s="161">
        <v>37798.5</v>
      </c>
      <c r="AE26" s="162">
        <v>4646</v>
      </c>
      <c r="AF26" s="260">
        <f>W26*1/AE26</f>
        <v>0.39776151528196296</v>
      </c>
      <c r="AG26" s="260">
        <f>AC26*1/AE26</f>
        <v>0.602238484718037</v>
      </c>
      <c r="AH26" s="255">
        <f>AE26/N26</f>
        <v>185.84</v>
      </c>
      <c r="AI26" s="256">
        <f>AD26/AE26</f>
        <v>8.135708136030994</v>
      </c>
      <c r="AJ26" s="153">
        <v>355013.5</v>
      </c>
      <c r="AK26" s="260">
        <f>IF(AJ26&lt;&gt;0,-(AJ26-AD26)/AJ26,"")</f>
        <v>-0.8935294009946101</v>
      </c>
      <c r="AL26" s="159">
        <v>616362</v>
      </c>
      <c r="AM26" s="160">
        <v>69822</v>
      </c>
      <c r="AN26" s="266">
        <f>AL26/AM26</f>
        <v>8.82761880209676</v>
      </c>
      <c r="AO26" s="361">
        <v>16</v>
      </c>
    </row>
    <row r="27" spans="1:41" s="17" customFormat="1" ht="13.5" customHeight="1">
      <c r="A27" s="361">
        <v>17</v>
      </c>
      <c r="B27" s="333"/>
      <c r="C27" s="339"/>
      <c r="D27" s="339"/>
      <c r="E27" s="341"/>
      <c r="F27" s="335" t="s">
        <v>58</v>
      </c>
      <c r="G27" s="328" t="s">
        <v>119</v>
      </c>
      <c r="H27" s="177" t="s">
        <v>120</v>
      </c>
      <c r="I27" s="184"/>
      <c r="J27" s="179" t="s">
        <v>119</v>
      </c>
      <c r="K27" s="180">
        <v>40886</v>
      </c>
      <c r="L27" s="181" t="s">
        <v>12</v>
      </c>
      <c r="M27" s="177">
        <v>161</v>
      </c>
      <c r="N27" s="94">
        <v>33</v>
      </c>
      <c r="O27" s="94">
        <v>4</v>
      </c>
      <c r="P27" s="148">
        <v>3237</v>
      </c>
      <c r="Q27" s="149">
        <v>484</v>
      </c>
      <c r="R27" s="148">
        <v>3991</v>
      </c>
      <c r="S27" s="149">
        <v>625</v>
      </c>
      <c r="T27" s="148">
        <v>6708</v>
      </c>
      <c r="U27" s="149">
        <v>995</v>
      </c>
      <c r="V27" s="244">
        <f>SUM(P27+R27+T27)</f>
        <v>13936</v>
      </c>
      <c r="W27" s="245">
        <f>Q27+S27+U27</f>
        <v>2104</v>
      </c>
      <c r="X27" s="255">
        <f>IF(V27&lt;&gt;0,W27/N27,"")</f>
        <v>63.75757575757576</v>
      </c>
      <c r="Y27" s="256">
        <f>IF(V27&lt;&gt;0,V27/W27,"")</f>
        <v>6.623574144486692</v>
      </c>
      <c r="Z27" s="150">
        <v>55191</v>
      </c>
      <c r="AA27" s="260">
        <f>IF(Z27&lt;&gt;0,-(Z27-V27)/Z27,"")</f>
        <v>-0.7474950626007864</v>
      </c>
      <c r="AB27" s="263">
        <f>AD27-V27</f>
        <v>77489</v>
      </c>
      <c r="AC27" s="255">
        <f>AE27-W27</f>
        <v>10305</v>
      </c>
      <c r="AD27" s="151">
        <v>91425</v>
      </c>
      <c r="AE27" s="152">
        <v>12409</v>
      </c>
      <c r="AF27" s="260">
        <f>W27*1/AE27</f>
        <v>0.16955435570956565</v>
      </c>
      <c r="AG27" s="260">
        <f>AC27*1/AE27</f>
        <v>0.8304456442904343</v>
      </c>
      <c r="AH27" s="255">
        <f>AE27/N27</f>
        <v>376.030303030303</v>
      </c>
      <c r="AI27" s="256">
        <f>AD27/AE27</f>
        <v>7.367636392940607</v>
      </c>
      <c r="AJ27" s="151">
        <v>442171</v>
      </c>
      <c r="AK27" s="260">
        <f>IF(AJ27&lt;&gt;0,-(AJ27-AD27)/AJ27,"")</f>
        <v>-0.7932361009654636</v>
      </c>
      <c r="AL27" s="148">
        <v>843810</v>
      </c>
      <c r="AM27" s="149">
        <v>101174</v>
      </c>
      <c r="AN27" s="266">
        <f>AL27/AM27</f>
        <v>8.340186213849409</v>
      </c>
      <c r="AO27" s="361">
        <v>17</v>
      </c>
    </row>
    <row r="28" spans="1:41" s="17" customFormat="1" ht="13.5" customHeight="1">
      <c r="A28" s="361">
        <v>18</v>
      </c>
      <c r="B28" s="333"/>
      <c r="C28" s="339"/>
      <c r="D28" s="339"/>
      <c r="E28" s="339"/>
      <c r="F28" s="335" t="s">
        <v>58</v>
      </c>
      <c r="G28" s="328" t="s">
        <v>147</v>
      </c>
      <c r="H28" s="177" t="s">
        <v>131</v>
      </c>
      <c r="I28" s="184"/>
      <c r="J28" s="179" t="s">
        <v>147</v>
      </c>
      <c r="K28" s="180">
        <v>40893</v>
      </c>
      <c r="L28" s="181" t="s">
        <v>72</v>
      </c>
      <c r="M28" s="177">
        <v>23</v>
      </c>
      <c r="N28" s="94">
        <v>21</v>
      </c>
      <c r="O28" s="94">
        <v>3</v>
      </c>
      <c r="P28" s="155">
        <v>2282</v>
      </c>
      <c r="Q28" s="156">
        <v>287</v>
      </c>
      <c r="R28" s="155">
        <v>3382</v>
      </c>
      <c r="S28" s="156">
        <v>417</v>
      </c>
      <c r="T28" s="155">
        <v>5599.5</v>
      </c>
      <c r="U28" s="156">
        <v>658</v>
      </c>
      <c r="V28" s="244">
        <f>SUM(P28+R28+T28)</f>
        <v>11263.5</v>
      </c>
      <c r="W28" s="245">
        <f>Q28+S28+U28</f>
        <v>1362</v>
      </c>
      <c r="X28" s="255">
        <f>IF(V28&lt;&gt;0,W28/N28,"")</f>
        <v>64.85714285714286</v>
      </c>
      <c r="Y28" s="256">
        <f>IF(V28&lt;&gt;0,V28/W28,"")</f>
        <v>8.269823788546255</v>
      </c>
      <c r="Z28" s="150">
        <v>15948</v>
      </c>
      <c r="AA28" s="260">
        <f>IF(Z28&lt;&gt;0,-(Z28-V28)/Z28,"")</f>
        <v>-0.2937358916478555</v>
      </c>
      <c r="AB28" s="263">
        <f>AD28-V28</f>
        <v>16761.5</v>
      </c>
      <c r="AC28" s="255">
        <f>AE28-W28</f>
        <v>2063</v>
      </c>
      <c r="AD28" s="153">
        <v>28025</v>
      </c>
      <c r="AE28" s="154">
        <v>3425</v>
      </c>
      <c r="AF28" s="260">
        <f>W28*1/AE28</f>
        <v>0.3976642335766423</v>
      </c>
      <c r="AG28" s="260">
        <f>AC28*1/AE28</f>
        <v>0.6023357664233576</v>
      </c>
      <c r="AH28" s="255">
        <f>AE28/N28</f>
        <v>163.0952380952381</v>
      </c>
      <c r="AI28" s="256">
        <f>AD28/AE28</f>
        <v>8.182481751824817</v>
      </c>
      <c r="AJ28" s="153"/>
      <c r="AK28" s="260">
        <f>IF(AJ28&lt;&gt;0,-(AJ28-AD28)/AJ28,"")</f>
      </c>
      <c r="AL28" s="151">
        <v>93077</v>
      </c>
      <c r="AM28" s="154">
        <v>11339</v>
      </c>
      <c r="AN28" s="266">
        <f>AL28/AM28</f>
        <v>8.208572184495987</v>
      </c>
      <c r="AO28" s="361">
        <v>18</v>
      </c>
    </row>
    <row r="29" spans="1:41" s="17" customFormat="1" ht="13.5" customHeight="1">
      <c r="A29" s="361">
        <v>19</v>
      </c>
      <c r="B29" s="339"/>
      <c r="C29" s="339"/>
      <c r="D29" s="339"/>
      <c r="E29" s="339"/>
      <c r="F29" s="339"/>
      <c r="G29" s="332" t="s">
        <v>141</v>
      </c>
      <c r="H29" s="177" t="s">
        <v>144</v>
      </c>
      <c r="I29" s="177" t="s">
        <v>142</v>
      </c>
      <c r="J29" s="177" t="s">
        <v>143</v>
      </c>
      <c r="K29" s="180">
        <v>40893</v>
      </c>
      <c r="L29" s="181" t="s">
        <v>57</v>
      </c>
      <c r="M29" s="177">
        <v>28</v>
      </c>
      <c r="N29" s="157">
        <v>21</v>
      </c>
      <c r="O29" s="157">
        <v>3</v>
      </c>
      <c r="P29" s="148">
        <v>2302</v>
      </c>
      <c r="Q29" s="149">
        <v>219</v>
      </c>
      <c r="R29" s="148">
        <v>2972</v>
      </c>
      <c r="S29" s="149">
        <v>340</v>
      </c>
      <c r="T29" s="148">
        <v>5455.5</v>
      </c>
      <c r="U29" s="149">
        <v>541</v>
      </c>
      <c r="V29" s="244">
        <f>SUM(P29+R29+T29)</f>
        <v>10729.5</v>
      </c>
      <c r="W29" s="245">
        <f>Q29+S29+U29</f>
        <v>1100</v>
      </c>
      <c r="X29" s="255">
        <f>IF(V29&lt;&gt;0,W29/N29,"")</f>
        <v>52.38095238095238</v>
      </c>
      <c r="Y29" s="256">
        <f>IF(V29&lt;&gt;0,V29/W29,"")</f>
        <v>9.754090909090909</v>
      </c>
      <c r="Z29" s="150">
        <v>51950</v>
      </c>
      <c r="AA29" s="260">
        <f>IF(Z29&lt;&gt;0,-(Z29-V29)/Z29,"")</f>
        <v>-0.7934648700673724</v>
      </c>
      <c r="AB29" s="263">
        <f>AD29-V29</f>
        <v>67279.5</v>
      </c>
      <c r="AC29" s="255">
        <f>AE29-W29</f>
        <v>5130</v>
      </c>
      <c r="AD29" s="151">
        <v>78009</v>
      </c>
      <c r="AE29" s="152">
        <v>6230</v>
      </c>
      <c r="AF29" s="260">
        <f>W29*1/AE29</f>
        <v>0.17656500802568217</v>
      </c>
      <c r="AG29" s="260">
        <f>AC29*1/AE29</f>
        <v>0.8234349919743178</v>
      </c>
      <c r="AH29" s="255">
        <f>AE29/N29</f>
        <v>296.6666666666667</v>
      </c>
      <c r="AI29" s="256">
        <f>AD29/AE29</f>
        <v>12.5215088282504</v>
      </c>
      <c r="AJ29" s="151"/>
      <c r="AK29" s="260">
        <f>IF(AJ29&lt;&gt;0,-(AJ29-AD29)/AJ29,"")</f>
      </c>
      <c r="AL29" s="148">
        <v>241431</v>
      </c>
      <c r="AM29" s="149">
        <v>19437</v>
      </c>
      <c r="AN29" s="266">
        <f>AL29/AM29</f>
        <v>12.421206976385244</v>
      </c>
      <c r="AO29" s="361">
        <v>19</v>
      </c>
    </row>
    <row r="30" spans="1:41" s="17" customFormat="1" ht="13.5" customHeight="1" thickBot="1">
      <c r="A30" s="362">
        <v>20</v>
      </c>
      <c r="B30" s="351"/>
      <c r="C30" s="352"/>
      <c r="D30" s="352"/>
      <c r="E30" s="352"/>
      <c r="F30" s="353" t="s">
        <v>58</v>
      </c>
      <c r="G30" s="354" t="s">
        <v>154</v>
      </c>
      <c r="H30" s="199" t="s">
        <v>116</v>
      </c>
      <c r="I30" s="199"/>
      <c r="J30" s="199" t="s">
        <v>154</v>
      </c>
      <c r="K30" s="355">
        <v>40900</v>
      </c>
      <c r="L30" s="199" t="s">
        <v>56</v>
      </c>
      <c r="M30" s="356">
        <v>14</v>
      </c>
      <c r="N30" s="357">
        <v>11</v>
      </c>
      <c r="O30" s="357">
        <v>2</v>
      </c>
      <c r="P30" s="358">
        <v>2319</v>
      </c>
      <c r="Q30" s="359">
        <v>205</v>
      </c>
      <c r="R30" s="358">
        <v>1807</v>
      </c>
      <c r="S30" s="359">
        <v>159</v>
      </c>
      <c r="T30" s="358">
        <v>4681.5</v>
      </c>
      <c r="U30" s="359">
        <v>373</v>
      </c>
      <c r="V30" s="246">
        <f>SUM(P30+R30+T30)</f>
        <v>8807.5</v>
      </c>
      <c r="W30" s="247">
        <f>Q30+S30+U30</f>
        <v>737</v>
      </c>
      <c r="X30" s="257">
        <f>IF(V30&lt;&gt;0,W30/N30,"")</f>
        <v>67</v>
      </c>
      <c r="Y30" s="258">
        <f>IF(V30&lt;&gt;0,V30/W30,"")</f>
        <v>11.950474898236092</v>
      </c>
      <c r="Z30" s="168">
        <v>23813</v>
      </c>
      <c r="AA30" s="261">
        <f>IF(Z30&lt;&gt;0,-(Z30-V30)/Z30,"")</f>
        <v>-0.6301389997060429</v>
      </c>
      <c r="AB30" s="264">
        <f>AD30-V30</f>
        <v>35041</v>
      </c>
      <c r="AC30" s="257">
        <f>AE30-W30</f>
        <v>3027</v>
      </c>
      <c r="AD30" s="168">
        <v>43848.5</v>
      </c>
      <c r="AE30" s="360">
        <v>3764</v>
      </c>
      <c r="AF30" s="261">
        <f>W30*1/AE30</f>
        <v>0.19580233793836344</v>
      </c>
      <c r="AG30" s="261">
        <f>AC30*1/AE30</f>
        <v>0.8041976620616366</v>
      </c>
      <c r="AH30" s="257">
        <f>AE30/N30</f>
        <v>342.1818181818182</v>
      </c>
      <c r="AI30" s="258">
        <f>AD30/AE30</f>
        <v>11.649442082890541</v>
      </c>
      <c r="AJ30" s="169"/>
      <c r="AK30" s="261"/>
      <c r="AL30" s="168">
        <v>52656</v>
      </c>
      <c r="AM30" s="170">
        <v>4501</v>
      </c>
      <c r="AN30" s="267">
        <f>AL30/AM30</f>
        <v>11.698733614752276</v>
      </c>
      <c r="AO30" s="362">
        <v>20</v>
      </c>
    </row>
    <row r="31" spans="1:40" s="17" customFormat="1" ht="6" customHeight="1" thickBot="1">
      <c r="A31" s="18"/>
      <c r="B31" s="87"/>
      <c r="C31" s="87"/>
      <c r="D31" s="87"/>
      <c r="E31" s="87"/>
      <c r="F31" s="87"/>
      <c r="K31" s="20"/>
      <c r="M31" s="19"/>
      <c r="N31" s="19"/>
      <c r="O31" s="19"/>
      <c r="P31" s="21"/>
      <c r="Q31" s="22"/>
      <c r="R31" s="21"/>
      <c r="S31" s="22"/>
      <c r="T31" s="21"/>
      <c r="U31" s="22"/>
      <c r="V31" s="23"/>
      <c r="W31" s="24"/>
      <c r="X31" s="22"/>
      <c r="Y31" s="25"/>
      <c r="Z31" s="21"/>
      <c r="AA31" s="26"/>
      <c r="AB31" s="26"/>
      <c r="AC31" s="26"/>
      <c r="AD31" s="26"/>
      <c r="AE31" s="26"/>
      <c r="AF31" s="26"/>
      <c r="AG31" s="26"/>
      <c r="AH31" s="26"/>
      <c r="AI31" s="26"/>
      <c r="AJ31" s="26"/>
      <c r="AK31" s="26"/>
      <c r="AL31" s="21"/>
      <c r="AM31" s="27"/>
      <c r="AN31" s="25"/>
    </row>
    <row r="32" spans="1:41" s="28" customFormat="1" ht="12.75">
      <c r="A32" s="138" t="s">
        <v>14</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40"/>
    </row>
    <row r="33" spans="1:41" s="28" customFormat="1" ht="12.75">
      <c r="A33" s="101"/>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41"/>
    </row>
    <row r="34" spans="1:41" s="28" customFormat="1" ht="12.75">
      <c r="A34" s="101"/>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41"/>
    </row>
    <row r="35" spans="1:41" s="28" customFormat="1" ht="12.75">
      <c r="A35" s="101"/>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41"/>
    </row>
    <row r="36" spans="1:41" s="28" customFormat="1" ht="12.75">
      <c r="A36" s="101"/>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41"/>
    </row>
    <row r="37" spans="1:41" s="28" customFormat="1" ht="13.5" thickBot="1">
      <c r="A37" s="14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4"/>
    </row>
  </sheetData>
  <sheetProtection/>
  <mergeCells count="24">
    <mergeCell ref="A32:AO37"/>
    <mergeCell ref="AL6:AO6"/>
    <mergeCell ref="AL7:AM7"/>
    <mergeCell ref="G6:M6"/>
    <mergeCell ref="N6:O6"/>
    <mergeCell ref="P6:AA6"/>
    <mergeCell ref="P7:Q7"/>
    <mergeCell ref="Z7:AA7"/>
    <mergeCell ref="P9:Q9"/>
    <mergeCell ref="R9:S9"/>
    <mergeCell ref="AL1:AO1"/>
    <mergeCell ref="A1:O1"/>
    <mergeCell ref="AL5:AO5"/>
    <mergeCell ref="A2:O2"/>
    <mergeCell ref="A3:O3"/>
    <mergeCell ref="A4:K5"/>
    <mergeCell ref="R7:S7"/>
    <mergeCell ref="X9:Y9"/>
    <mergeCell ref="Z9:AA9"/>
    <mergeCell ref="T9:U9"/>
    <mergeCell ref="X7:Y7"/>
    <mergeCell ref="V9:W9"/>
    <mergeCell ref="T7:U7"/>
    <mergeCell ref="V7:W7"/>
  </mergeCells>
  <hyperlinks>
    <hyperlink ref="A3" r:id="rId1" display="http://www.antraktsinema.com"/>
  </hyperlinks>
  <printOptions/>
  <pageMargins left="0.75" right="0.75" top="1" bottom="1" header="0.5" footer="0.5"/>
  <pageSetup horizontalDpi="600" verticalDpi="600" orientation="portrait" paperSize="9" r:id="rId3"/>
  <ignoredErrors>
    <ignoredError sqref="AP22:AQ24 AP30:AQ30 AP26:AQ26 AP15:AQ15 AP21:AQ21 AP28:AQ28 AP29:AQ29 AP14:AQ14 AP16:AQ16 AP27:AQ27 AO16 AO14 AO29 AO28 AO21 AO15 AO26 AO30 AO22:AO24 AO27 AP17:AQ17 AO13 AO17 AO18 AP18:AQ18 AP25:AQ25 AP19:AQ20 AO19:AO20 AO2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2012-01-02T19:57:22Z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