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9_05-11.12" sheetId="43" r:id="rId1"/>
    <sheet name="2014_48_28.11-04.12" sheetId="42" r:id="rId2"/>
    <sheet name="2014_47_21-27.11" sheetId="41" r:id="rId3"/>
    <sheet name="2014_46_14-20.11" sheetId="40" r:id="rId4"/>
    <sheet name="2014_45_07-13.11" sheetId="39" r:id="rId5"/>
    <sheet name="2014_44_31.10-06.11" sheetId="38" r:id="rId6"/>
    <sheet name="2014_43_24-30.10" sheetId="37" r:id="rId7"/>
    <sheet name="2014_42_17-23.10" sheetId="36" r:id="rId8"/>
    <sheet name="2014_41_10-16.10" sheetId="35" r:id="rId9"/>
    <sheet name="2014_40_03-09.10" sheetId="34" r:id="rId10"/>
    <sheet name="2014_39_26.09-01.10" sheetId="33" r:id="rId11"/>
    <sheet name="2014_38_19-25.09" sheetId="32" r:id="rId12"/>
    <sheet name="2014_37_12-18.09" sheetId="31" r:id="rId13"/>
    <sheet name="2014_36_05-11.09" sheetId="30" r:id="rId14"/>
    <sheet name="2014_35_29.08-04.09" sheetId="29" r:id="rId15"/>
    <sheet name="2014_34_22-28.08" sheetId="28" r:id="rId16"/>
    <sheet name="2014_33_15-21.08" sheetId="27" r:id="rId17"/>
    <sheet name="2014_32_08-14.08" sheetId="26" r:id="rId18"/>
    <sheet name="2014_31_01-07.08" sheetId="25" r:id="rId19"/>
    <sheet name="2014_30_25-31.07" sheetId="24" r:id="rId20"/>
    <sheet name="2014_29_18-24.07" sheetId="23" r:id="rId21"/>
    <sheet name="2014_28_11-17.07" sheetId="22" r:id="rId22"/>
    <sheet name="2014_27_04-10.07" sheetId="21" r:id="rId23"/>
    <sheet name="2014_26_27.06-03.07" sheetId="20" r:id="rId24"/>
    <sheet name="2014_25_20-26.06" sheetId="19" r:id="rId25"/>
    <sheet name="2014_24_13-19.06" sheetId="18" r:id="rId26"/>
    <sheet name="2014_23_06-12.06" sheetId="17" r:id="rId27"/>
    <sheet name="2014_22_30.05-05.06" sheetId="16" r:id="rId28"/>
    <sheet name="2014_21_23-29.05" sheetId="15" r:id="rId29"/>
    <sheet name="2014_20_16-22.05" sheetId="14" r:id="rId30"/>
    <sheet name="2014_19_09-15.05" sheetId="13" r:id="rId31"/>
    <sheet name="2014_18_02-08.05" sheetId="12" r:id="rId32"/>
    <sheet name="2014_17_25.04-01.05" sheetId="11" r:id="rId33"/>
    <sheet name="2014_16_18-24.04" sheetId="10" r:id="rId34"/>
    <sheet name="2014_15_11-17.04" sheetId="8" r:id="rId35"/>
    <sheet name="2014_14_04-10.04" sheetId="9" r:id="rId36"/>
    <sheet name="2014_13_28.03-03.04" sheetId="7" r:id="rId37"/>
    <sheet name="2014_12_21-27.03" sheetId="6" r:id="rId38"/>
    <sheet name="2014_11_14-20.03" sheetId="5" r:id="rId39"/>
    <sheet name="2014_10_07-13.03" sheetId="4" r:id="rId40"/>
    <sheet name="2014_9_28.02-06.03" sheetId="3" r:id="rId41"/>
    <sheet name="2014_8_21-27.02" sheetId="2" r:id="rId42"/>
    <sheet name="2014_7_14-20.02" sheetId="1" r:id="rId43"/>
  </sheets>
  <calcPr calcId="145621"/>
</workbook>
</file>

<file path=xl/calcChain.xml><?xml version="1.0" encoding="utf-8"?>
<calcChain xmlns="http://schemas.openxmlformats.org/spreadsheetml/2006/main">
  <c r="O7" i="43" l="1"/>
  <c r="N7" i="43"/>
  <c r="O8" i="43"/>
  <c r="N8" i="43"/>
  <c r="O6" i="43"/>
  <c r="P6" i="43" s="1"/>
  <c r="N6" i="43"/>
  <c r="M8" i="43"/>
  <c r="L8" i="43"/>
  <c r="P7" i="43"/>
  <c r="M7" i="43"/>
  <c r="L7" i="43"/>
  <c r="M6" i="43"/>
  <c r="L6" i="43"/>
  <c r="B6" i="43"/>
  <c r="B7" i="43" s="1"/>
  <c r="B8" i="43" s="1"/>
  <c r="P8" i="43" l="1"/>
  <c r="B7" i="42"/>
  <c r="B8" i="42" s="1"/>
  <c r="B6" i="42"/>
  <c r="O6" i="42"/>
  <c r="N6" i="42"/>
  <c r="O8" i="42"/>
  <c r="N8" i="42"/>
  <c r="P8" i="42" s="1"/>
  <c r="O7" i="42"/>
  <c r="N7" i="42"/>
  <c r="P7" i="42" s="1"/>
  <c r="M7" i="42"/>
  <c r="L7" i="42"/>
  <c r="M8" i="42"/>
  <c r="L8" i="42"/>
  <c r="P6" i="42"/>
  <c r="M6" i="42"/>
  <c r="L6" i="42"/>
  <c r="B7" i="41" l="1"/>
  <c r="B8" i="41" s="1"/>
  <c r="B9" i="41" s="1"/>
  <c r="B10" i="41" s="1"/>
  <c r="B11" i="41" s="1"/>
  <c r="B12" i="41" s="1"/>
  <c r="B13" i="41" s="1"/>
  <c r="B14" i="41" s="1"/>
  <c r="B15" i="41" s="1"/>
  <c r="B6" i="41"/>
  <c r="O9" i="41"/>
  <c r="N9" i="41"/>
  <c r="M9" i="41"/>
  <c r="L9" i="41"/>
  <c r="O13" i="41"/>
  <c r="N13" i="41"/>
  <c r="M13" i="41"/>
  <c r="L13" i="41"/>
  <c r="O8" i="41"/>
  <c r="N8" i="41"/>
  <c r="O10" i="41"/>
  <c r="N10" i="41"/>
  <c r="M10" i="41"/>
  <c r="L10" i="41"/>
  <c r="P6" i="41"/>
  <c r="M6" i="41"/>
  <c r="L6" i="41"/>
  <c r="O12" i="41"/>
  <c r="N12" i="41"/>
  <c r="O14" i="41"/>
  <c r="N14" i="41"/>
  <c r="O11" i="41"/>
  <c r="N11" i="41"/>
  <c r="O7" i="41"/>
  <c r="N7" i="41"/>
  <c r="M7" i="41"/>
  <c r="L7" i="41"/>
  <c r="O15" i="41"/>
  <c r="N15" i="41"/>
  <c r="P10" i="41" l="1"/>
  <c r="P9" i="41"/>
  <c r="P13" i="41"/>
  <c r="P7" i="41"/>
  <c r="P14" i="41"/>
  <c r="M14" i="41"/>
  <c r="L14" i="41"/>
  <c r="P11" i="41"/>
  <c r="M11" i="41"/>
  <c r="L11" i="41"/>
  <c r="P15" i="41"/>
  <c r="M15" i="41"/>
  <c r="L15" i="41"/>
  <c r="P12" i="41"/>
  <c r="M12" i="41"/>
  <c r="L12" i="41"/>
  <c r="P8" i="41"/>
  <c r="M8" i="41"/>
  <c r="L8" i="41"/>
  <c r="B7" i="40" l="1"/>
  <c r="B8" i="40" s="1"/>
  <c r="B9" i="40" s="1"/>
  <c r="B10" i="40" s="1"/>
  <c r="B6" i="40"/>
  <c r="O10" i="40"/>
  <c r="N10" i="40"/>
  <c r="O7" i="40"/>
  <c r="N7" i="40"/>
  <c r="O9" i="40"/>
  <c r="N9" i="40"/>
  <c r="O8" i="40"/>
  <c r="N8" i="40"/>
  <c r="O6" i="40"/>
  <c r="N6" i="40"/>
  <c r="M9" i="40"/>
  <c r="L9" i="40"/>
  <c r="M10" i="40"/>
  <c r="L10" i="40"/>
  <c r="M6" i="40"/>
  <c r="L6" i="40"/>
  <c r="M8" i="40"/>
  <c r="L8" i="40"/>
  <c r="M7" i="40"/>
  <c r="L7" i="40"/>
  <c r="P10" i="40" l="1"/>
  <c r="P8" i="40"/>
  <c r="P6" i="40"/>
  <c r="P7" i="40"/>
  <c r="P9" i="40"/>
  <c r="B8" i="39"/>
  <c r="B9" i="39"/>
  <c r="B10" i="39" s="1"/>
  <c r="B11" i="39" s="1"/>
  <c r="O6" i="39"/>
  <c r="N6" i="39"/>
  <c r="P6" i="39" s="1"/>
  <c r="O10" i="39"/>
  <c r="N10" i="39"/>
  <c r="P10" i="39" s="1"/>
  <c r="O11" i="39"/>
  <c r="N11" i="39"/>
  <c r="P11" i="39" s="1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P9" i="39" l="1"/>
  <c r="P8" i="39"/>
  <c r="O6" i="38"/>
  <c r="N6" i="38"/>
  <c r="B7" i="38" l="1"/>
  <c r="B8" i="38" s="1"/>
  <c r="B9" i="38" s="1"/>
  <c r="B10" i="38" s="1"/>
  <c r="B11" i="38" s="1"/>
  <c r="B12" i="38" s="1"/>
  <c r="B13" i="38" s="1"/>
  <c r="O8" i="38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P6" i="38" l="1"/>
  <c r="P9" i="38"/>
  <c r="P10" i="38"/>
  <c r="P7" i="38"/>
  <c r="P11" i="38"/>
  <c r="P12" i="38"/>
  <c r="P8" i="38"/>
  <c r="P13" i="38"/>
  <c r="O6" i="37"/>
  <c r="N6" i="37"/>
  <c r="B8" i="37" l="1"/>
  <c r="B9" i="37" s="1"/>
  <c r="B10" i="37" s="1"/>
  <c r="B11" i="37" s="1"/>
  <c r="O10" i="37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P6" i="37" l="1"/>
  <c r="P11" i="37"/>
  <c r="P9" i="37"/>
  <c r="B8" i="36"/>
  <c r="B9" i="36"/>
  <c r="B10" i="36" s="1"/>
  <c r="B11" i="36" s="1"/>
  <c r="B12" i="36" s="1"/>
  <c r="B13" i="36" s="1"/>
  <c r="B14" i="36" s="1"/>
  <c r="B15" i="36" s="1"/>
  <c r="B16" i="36" s="1"/>
  <c r="O12" i="36"/>
  <c r="N12" i="36"/>
  <c r="P12" i="36" s="1"/>
  <c r="O10" i="36"/>
  <c r="N10" i="36"/>
  <c r="P10" i="36" s="1"/>
  <c r="O13" i="36"/>
  <c r="N13" i="36"/>
  <c r="O15" i="36"/>
  <c r="N15" i="36"/>
  <c r="P15" i="36" s="1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P9" i="36" l="1"/>
  <c r="P13" i="36"/>
  <c r="P7" i="36"/>
  <c r="P8" i="36"/>
  <c r="P14" i="36"/>
  <c r="P6" i="36"/>
  <c r="P11" i="36"/>
  <c r="P16" i="36"/>
  <c r="B8" i="35"/>
  <c r="B9" i="35" s="1"/>
  <c r="B10" i="35" s="1"/>
  <c r="B11" i="35" s="1"/>
  <c r="B12" i="35" s="1"/>
  <c r="B13" i="35" s="1"/>
  <c r="B14" i="35" s="1"/>
  <c r="O14" i="35"/>
  <c r="N14" i="35"/>
  <c r="P14" i="35" s="1"/>
  <c r="M14" i="35"/>
  <c r="L14" i="35"/>
  <c r="O13" i="35"/>
  <c r="N13" i="35"/>
  <c r="P13" i="35" s="1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P10" i="35" s="1"/>
  <c r="M10" i="35"/>
  <c r="L10" i="35"/>
  <c r="O9" i="35"/>
  <c r="N9" i="35"/>
  <c r="P9" i="35" s="1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B6" i="35" l="1"/>
  <c r="B7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P7" i="32" s="1"/>
  <c r="N7" i="32"/>
  <c r="O16" i="32"/>
  <c r="N16" i="32"/>
  <c r="O11" i="32"/>
  <c r="P11" i="32" s="1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P10" i="32" s="1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6" i="32" l="1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P15" i="31" s="1"/>
  <c r="N15" i="31"/>
  <c r="M15" i="31"/>
  <c r="L15" i="31"/>
  <c r="O14" i="31"/>
  <c r="P14" i="31" s="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P10" i="31" s="1"/>
  <c r="N10" i="31"/>
  <c r="M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M7" i="31"/>
  <c r="L7" i="31"/>
  <c r="P6" i="31"/>
  <c r="O6" i="3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8" i="31" l="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P9" i="30" s="1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10" i="30" l="1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P15" i="27" s="1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P11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P7" i="27" s="1"/>
  <c r="M7" i="27"/>
  <c r="L7" i="27"/>
  <c r="O6" i="27"/>
  <c r="N6" i="27"/>
  <c r="P6" i="27" s="1"/>
  <c r="M6" i="27"/>
  <c r="L6" i="27"/>
  <c r="P16" i="27" l="1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P7" i="25" s="1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O11" i="24"/>
  <c r="N11" i="24"/>
  <c r="O10" i="24"/>
  <c r="N10" i="24"/>
  <c r="O12" i="24"/>
  <c r="N12" i="24"/>
  <c r="P12" i="24" s="1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P8" i="23" s="1"/>
  <c r="O10" i="23"/>
  <c r="P10" i="23" s="1"/>
  <c r="N10" i="23"/>
  <c r="O12" i="23"/>
  <c r="N12" i="23"/>
  <c r="P12" i="23" s="1"/>
  <c r="O14" i="23"/>
  <c r="P14" i="23" s="1"/>
  <c r="N14" i="23"/>
  <c r="O9" i="23"/>
  <c r="N9" i="23"/>
  <c r="P9" i="23" s="1"/>
  <c r="O15" i="23"/>
  <c r="P15" i="23" s="1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P11" i="23"/>
  <c r="O6" i="22"/>
  <c r="N6" i="22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P7" i="22" s="1"/>
  <c r="O10" i="22"/>
  <c r="P10" i="22" s="1"/>
  <c r="N10" i="22"/>
  <c r="O8" i="22"/>
  <c r="N8" i="22"/>
  <c r="O11" i="22"/>
  <c r="P11" i="22" s="1"/>
  <c r="N11" i="22"/>
  <c r="O13" i="22"/>
  <c r="N13" i="22"/>
  <c r="O15" i="22"/>
  <c r="N15" i="22"/>
  <c r="P15" i="22" s="1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O11" i="20"/>
  <c r="N11" i="20"/>
  <c r="O10" i="20"/>
  <c r="N10" i="20"/>
  <c r="O9" i="20"/>
  <c r="N9" i="20"/>
  <c r="P9" i="20" s="1"/>
  <c r="O13" i="20"/>
  <c r="N13" i="20"/>
  <c r="N12" i="20"/>
  <c r="O12" i="20"/>
  <c r="O6" i="20"/>
  <c r="N6" i="20"/>
  <c r="O7" i="20"/>
  <c r="N7" i="20"/>
  <c r="P7" i="20" s="1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10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P9" i="19" s="1"/>
  <c r="O13" i="19"/>
  <c r="N13" i="19"/>
  <c r="O12" i="19"/>
  <c r="N12" i="19"/>
  <c r="O8" i="19"/>
  <c r="N8" i="19"/>
  <c r="P8" i="19" s="1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10" i="19"/>
  <c r="O9" i="18"/>
  <c r="N9" i="18"/>
  <c r="O6" i="18"/>
  <c r="N6" i="18"/>
  <c r="P6" i="18" s="1"/>
  <c r="O7" i="18"/>
  <c r="N7" i="18"/>
  <c r="P7" i="18" s="1"/>
  <c r="O10" i="18"/>
  <c r="N10" i="18"/>
  <c r="P10" i="18" s="1"/>
  <c r="O11" i="18"/>
  <c r="N11" i="18"/>
  <c r="O13" i="18"/>
  <c r="N13" i="18"/>
  <c r="P13" i="18" s="1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P9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P9" i="17" s="1"/>
  <c r="O11" i="17"/>
  <c r="N11" i="17"/>
  <c r="O10" i="17"/>
  <c r="N10" i="17"/>
  <c r="P10" i="17" s="1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8" i="20" l="1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<sst xmlns="http://schemas.openxmlformats.org/spreadsheetml/2006/main" count="1848" uniqueCount="126">
  <si>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</si>
  <si>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</si>
  <si>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</si>
  <si>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</si>
  <si>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</si>
  <si>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</si>
  <si>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</si>
  <si>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</si>
  <si>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</si>
  <si>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</si>
  <si>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</si>
  <si>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</si>
  <si>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</si>
  <si>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</si>
  <si>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</si>
  <si>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</si>
  <si>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</si>
  <si>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</si>
  <si>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</si>
  <si>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</si>
  <si>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</si>
  <si>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</si>
  <si>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</si>
  <si>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</si>
  <si>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</si>
  <si>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</si>
  <si>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</si>
  <si>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</si>
  <si>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</si>
  <si>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</si>
  <si>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</si>
  <si>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</si>
  <si>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</si>
  <si>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</si>
  <si>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</si>
  <si>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</si>
  <si>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</si>
  <si>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</si>
  <si>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</si>
  <si>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</si>
  <si>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</si>
  <si>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</si>
  <si>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</si>
  <si>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</si>
  <si>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</si>
  <si>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</si>
  <si>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</si>
  <si>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</si>
  <si>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</si>
  <si>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</si>
  <si>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</si>
  <si>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</si>
  <si>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</si>
  <si>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</si>
  <si>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</si>
  <si>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</si>
  <si>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</si>
  <si>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</si>
  <si>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</si>
  <si>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</si>
  <si>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</si>
  <si>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</si>
  <si>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</si>
  <si>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</si>
  <si>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</si>
  <si>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</si>
  <si>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</si>
  <si>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</si>
  <si>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</si>
  <si>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</si>
  <si>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</si>
  <si>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</si>
  <si>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</si>
  <si>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</si>
  <si>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</si>
  <si>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</si>
  <si>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</si>
  <si>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</si>
  <si>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</si>
  <si>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</si>
  <si>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</si>
  <si>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</si>
  <si>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</si>
  <si>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</si>
  <si>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</si>
  <si>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</si>
  <si>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</si>
  <si>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</si>
  <si>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</si>
  <si>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</si>
  <si>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</si>
  <si>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</si>
  <si>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</si>
  <si>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</si>
  <si>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</si>
  <si>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</si>
  <si>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</si>
  <si>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</si>
  <si>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</si>
  <si>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</si>
  <si>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</si>
  <si>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</si>
  <si>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</si>
  <si>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</si>
  <si>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</si>
  <si>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</si>
  <si>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</si>
  <si>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</si>
  <si>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</si>
  <si>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</si>
  <si>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</si>
  <si>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</si>
  <si>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</si>
  <si>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</si>
  <si>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</si>
  <si>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</si>
  <si>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</si>
  <si>
    <t>2014 / 46</t>
  </si>
  <si>
    <t>14 - 20 Kasım 2014</t>
  </si>
  <si>
    <t>2014 / 47</t>
  </si>
  <si>
    <t>21 - 27 Kasım 2014</t>
  </si>
  <si>
    <t>KARIŞIK KASET</t>
  </si>
  <si>
    <t>2014 / 48</t>
  </si>
  <si>
    <t>28 Kasım - 04 Aralık 2014</t>
  </si>
  <si>
    <t>2014 / 49</t>
  </si>
  <si>
    <t>05 - 11 Aralık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</si>
</sst>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111</v>
      </c>
      <c r="I6" s="158">
        <v>3</v>
      </c>
      <c r="J6" s="161">
        <v>224185</v>
      </c>
      <c r="K6" s="54">
        <v>22339</v>
      </c>
      <c r="L6" s="159">
        <f t="shared" ref="L6" si="0">K6/H6</f>
        <v>201.25225225225225</v>
      </c>
      <c r="M6" s="160">
        <f t="shared" ref="M6" si="1">+J6/K6</f>
        <v>10.035587985138099</v>
      </c>
      <c r="N6" s="162">
        <f>1099708.11+593370.74+224185</f>
        <v>1917263.85</v>
      </c>
      <c r="O6" s="163">
        <f>102148+56106+22339</f>
        <v>180593</v>
      </c>
      <c r="P6" s="164">
        <f t="shared" ref="P6" si="2">N6/O6</f>
        <v>10.616490395530281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</v>
      </c>
      <c r="I7" s="86">
        <v>17</v>
      </c>
      <c r="J7" s="87">
        <v>804</v>
      </c>
      <c r="K7" s="88">
        <v>87</v>
      </c>
      <c r="L7" s="89">
        <f>K7/H7</f>
        <v>87</v>
      </c>
      <c r="M7" s="90">
        <f>+J7/K7</f>
        <v>9.2413793103448274</v>
      </c>
      <c r="N7" s="91">
        <f>166393.25+120953.88+26778.83+15413.16+8141+9655+7141+22668+12148+7305+4200+124+102+212+223+1619+804</f>
        <v>403881.12</v>
      </c>
      <c r="O7" s="92">
        <f>16398+11920+2425+1471+815+935+859+2615+1401+831+549+16+14+27+29+174+87</f>
        <v>40566</v>
      </c>
      <c r="P7" s="93">
        <f>N7/O7</f>
        <v>9.95614849874279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10</v>
      </c>
      <c r="J8" s="148">
        <v>162</v>
      </c>
      <c r="K8" s="66">
        <v>20</v>
      </c>
      <c r="L8" s="146">
        <f t="shared" ref="L8" si="4">K8/H8</f>
        <v>10</v>
      </c>
      <c r="M8" s="147">
        <f t="shared" ref="M8" si="5">+J8/K8</f>
        <v>8.1</v>
      </c>
      <c r="N8" s="149">
        <f>917082.76+408148.93+229733.98+293566.8+49586.5+3383+1551.5+689+116+162</f>
        <v>1904020.47</v>
      </c>
      <c r="O8" s="150">
        <f>78453+36692+20370+24581+3906+438+199+89+14+20</f>
        <v>164762</v>
      </c>
      <c r="P8" s="151">
        <f>N8/O8</f>
        <v>11.556186924169408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8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141</v>
      </c>
      <c r="I6" s="158">
        <v>2</v>
      </c>
      <c r="J6" s="161">
        <v>593370.74</v>
      </c>
      <c r="K6" s="54">
        <v>56106</v>
      </c>
      <c r="L6" s="159">
        <f t="shared" ref="L6" si="0">K6/H6</f>
        <v>397.91489361702128</v>
      </c>
      <c r="M6" s="160">
        <f t="shared" ref="M6" si="1">+J6/K6</f>
        <v>10.575887427369622</v>
      </c>
      <c r="N6" s="162">
        <f>1099708.11+593370.74</f>
        <v>1693078.85</v>
      </c>
      <c r="O6" s="163">
        <f>102148+56106</f>
        <v>158254</v>
      </c>
      <c r="P6" s="164">
        <f t="shared" ref="P6" si="2">N6/O6</f>
        <v>10.69849008555866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</v>
      </c>
      <c r="I7" s="86">
        <v>16</v>
      </c>
      <c r="J7" s="87">
        <v>1619</v>
      </c>
      <c r="K7" s="88">
        <v>174</v>
      </c>
      <c r="L7" s="89">
        <f>K7/H7</f>
        <v>87</v>
      </c>
      <c r="M7" s="90">
        <f>+J7/K7</f>
        <v>9.3045977011494259</v>
      </c>
      <c r="N7" s="91">
        <f>166393.25+120953.88+26778.83+15413.16+8141+9655+7141+22668+12148+7305+4200+124+102+212+223+1619</f>
        <v>403077.12</v>
      </c>
      <c r="O7" s="92">
        <f>16398+11920+2425+1471+815+935+859+2615+1401+831+549+16+14+27+29+174</f>
        <v>40479</v>
      </c>
      <c r="P7" s="93">
        <f>N7/O7</f>
        <v>9.9576847254131771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9</v>
      </c>
      <c r="J8" s="148">
        <v>116</v>
      </c>
      <c r="K8" s="66">
        <v>14</v>
      </c>
      <c r="L8" s="146">
        <f t="shared" ref="L8" si="4">K8/H8</f>
        <v>7</v>
      </c>
      <c r="M8" s="147">
        <f t="shared" ref="M8" si="5">+J8/K8</f>
        <v>8.2857142857142865</v>
      </c>
      <c r="N8" s="149">
        <f>917082.76+408148.93+229733.98+293566.8+49586.5+3383+1551.5+689+116</f>
        <v>1903858.47</v>
      </c>
      <c r="O8" s="150">
        <f>78453+36692+20370+24581+3906+438+199+89+14</f>
        <v>164742</v>
      </c>
      <c r="P8" s="151">
        <f>N8/O8</f>
        <v>11.556606512000583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8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142</v>
      </c>
      <c r="I6" s="158">
        <v>1</v>
      </c>
      <c r="J6" s="161">
        <v>1099708.1100000001</v>
      </c>
      <c r="K6" s="54">
        <v>102148</v>
      </c>
      <c r="L6" s="159">
        <f t="shared" ref="L6" si="0">K6/H6</f>
        <v>719.35211267605632</v>
      </c>
      <c r="M6" s="160">
        <f t="shared" ref="M6" si="1">+J6/K6</f>
        <v>10.765831049066062</v>
      </c>
      <c r="N6" s="162">
        <v>1099708.1100000001</v>
      </c>
      <c r="O6" s="163">
        <v>102148</v>
      </c>
      <c r="P6" s="164">
        <f t="shared" ref="P6:P12" si="2">N6/O6</f>
        <v>10.765831049066062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74</v>
      </c>
      <c r="D7" s="166">
        <v>41831</v>
      </c>
      <c r="E7" s="167" t="s">
        <v>10</v>
      </c>
      <c r="F7" s="168" t="s">
        <v>75</v>
      </c>
      <c r="G7" s="169">
        <v>35</v>
      </c>
      <c r="H7" s="85">
        <v>2</v>
      </c>
      <c r="I7" s="86">
        <v>14</v>
      </c>
      <c r="J7" s="87">
        <v>8553.6</v>
      </c>
      <c r="K7" s="88">
        <v>1176</v>
      </c>
      <c r="L7" s="89">
        <f>K7/H7</f>
        <v>588</v>
      </c>
      <c r="M7" s="90">
        <f>+J7/K7</f>
        <v>7.2734693877551022</v>
      </c>
      <c r="N7" s="91">
        <f>204425.4+130339.21+47866.4+41040.53+24854.45+10673+4557.5+1594+1611.5+4273+260+202.5+1010+8553.6</f>
        <v>481261.09</v>
      </c>
      <c r="O7" s="92">
        <f>19421+12650+4370+3566+2047+958+545+202+192+659+33+26+109+1176</f>
        <v>45954</v>
      </c>
      <c r="P7" s="93">
        <f>N7/O7</f>
        <v>10.472670278974627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41</v>
      </c>
      <c r="D8" s="166">
        <v>41747</v>
      </c>
      <c r="E8" s="167" t="s">
        <v>10</v>
      </c>
      <c r="F8" s="168" t="s">
        <v>10</v>
      </c>
      <c r="G8" s="169">
        <v>27</v>
      </c>
      <c r="H8" s="85">
        <v>1</v>
      </c>
      <c r="I8" s="86">
        <v>25</v>
      </c>
      <c r="J8" s="87">
        <v>7128</v>
      </c>
      <c r="K8" s="88">
        <v>1426</v>
      </c>
      <c r="L8" s="89">
        <f t="shared" ref="L8:L12" si="4">K8/H8</f>
        <v>1426</v>
      </c>
      <c r="M8" s="90">
        <f t="shared" ref="M8:M12" si="5">+J8/K8</f>
        <v>4.9985974754558207</v>
      </c>
      <c r="N8" s="91">
        <f>186153.66+73200.86+7974.97+3137.5+2235.5+2569.5+1951+3923.5+2028.5+2570+1951+851+280.5+1284+387.5+714.5+19.5+377+84.5+528+2376+200+244+2451+7128</f>
        <v>304621.49</v>
      </c>
      <c r="O8" s="92">
        <f>17828+6634+897+384+272+355+277+539+259+316+258+106+40+183+51+100+3+58+13+44+475+38+48+490+1426</f>
        <v>31094</v>
      </c>
      <c r="P8" s="93">
        <f t="shared" si="2"/>
        <v>9.7967932720138933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1</v>
      </c>
      <c r="I9" s="86">
        <v>24</v>
      </c>
      <c r="J9" s="87">
        <v>1525</v>
      </c>
      <c r="K9" s="88">
        <v>117</v>
      </c>
      <c r="L9" s="89">
        <f>K9/H9</f>
        <v>117</v>
      </c>
      <c r="M9" s="90">
        <f>+J9/K9</f>
        <v>13.034188034188034</v>
      </c>
      <c r="N9" s="91">
        <f>166025.28+97326.52+57686.96+13701.5+11079.5+6936+18694.5+12272.5+7080.5+9304+8779+4785.44+5102.63+3908.66+4837+3724+3492+9632.5+4839+5360.5+615.5+83+1425.6+1525</f>
        <v>458217.08999999997</v>
      </c>
      <c r="O9" s="92">
        <f>15114+9515+5786+1430+1181+648+1199+1400+830+999+900+603+561+474+557+436+370+1189+567+607+105+10+285+117</f>
        <v>44883</v>
      </c>
      <c r="P9" s="93">
        <f>N9/O9</f>
        <v>10.209145779025466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31</v>
      </c>
      <c r="J10" s="87">
        <v>1188</v>
      </c>
      <c r="K10" s="88">
        <v>238</v>
      </c>
      <c r="L10" s="89">
        <f>K10/H10</f>
        <v>238</v>
      </c>
      <c r="M10" s="90">
        <f>+J10/K10</f>
        <v>4.9915966386554622</v>
      </c>
      <c r="N10" s="91">
        <f>231174.62+62282.23+5309.5+9347+8300+7582.5+7225.5+4781+2621+6241.6+5123+2544+2933+2417+1413+2523+1985.5+731+642+1635.49+1316.75+1757.71+2222.65+2018.6+463.7+48+86+99+48+2138.4+1188</f>
        <v>378198.75</v>
      </c>
      <c r="O10" s="92">
        <f>20693+5291+479+930+887+837+776+691+255+784+638+378+427+336+199+316+233+78+70+184+149+213+255+241+57+8+16+12+6+428+238</f>
        <v>36105</v>
      </c>
      <c r="P10" s="93">
        <f>N10/O10</f>
        <v>10.474968840880765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81</v>
      </c>
      <c r="D11" s="166">
        <v>41845</v>
      </c>
      <c r="E11" s="167" t="s">
        <v>10</v>
      </c>
      <c r="F11" s="168" t="s">
        <v>10</v>
      </c>
      <c r="G11" s="169">
        <v>23</v>
      </c>
      <c r="H11" s="85">
        <v>1</v>
      </c>
      <c r="I11" s="86">
        <v>17</v>
      </c>
      <c r="J11" s="87">
        <v>782</v>
      </c>
      <c r="K11" s="88">
        <v>154</v>
      </c>
      <c r="L11" s="89">
        <f>K11/H11</f>
        <v>154</v>
      </c>
      <c r="M11" s="90">
        <f>+J11/K11</f>
        <v>5.0779220779220777</v>
      </c>
      <c r="N11" s="91">
        <f>73428.48+65677.81+40435.99+20437+22258.56+12040.44+17815.52+6634+2166+2694+5184+2502+3981+1205+69+696+782</f>
        <v>278006.79999999993</v>
      </c>
      <c r="O11" s="92">
        <f>7463+6959+4805+2294+2518+1280+2169+965+358+347+662+324+455+143+13+136+154</f>
        <v>31045</v>
      </c>
      <c r="P11" s="93">
        <f>N11/O11</f>
        <v>8.9549621517152502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106</v>
      </c>
      <c r="D12" s="166">
        <v>41915</v>
      </c>
      <c r="E12" s="167" t="s">
        <v>10</v>
      </c>
      <c r="F12" s="168" t="s">
        <v>75</v>
      </c>
      <c r="G12" s="169">
        <v>52</v>
      </c>
      <c r="H12" s="85">
        <v>4</v>
      </c>
      <c r="I12" s="86">
        <v>8</v>
      </c>
      <c r="J12" s="87">
        <v>689</v>
      </c>
      <c r="K12" s="88">
        <v>89</v>
      </c>
      <c r="L12" s="89">
        <f t="shared" si="4"/>
        <v>22.25</v>
      </c>
      <c r="M12" s="90">
        <f t="shared" si="5"/>
        <v>7.7415730337078648</v>
      </c>
      <c r="N12" s="91">
        <f>917082.76+408148.93+229733.98+293566.8+49586.5+3383+1551.5+689</f>
        <v>1903742.47</v>
      </c>
      <c r="O12" s="92">
        <f>78453+36692+20370+24581+3906+438+199+89</f>
        <v>164728</v>
      </c>
      <c r="P12" s="93">
        <f t="shared" si="2"/>
        <v>11.556884500509931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56</v>
      </c>
      <c r="D13" s="166">
        <v>41782</v>
      </c>
      <c r="E13" s="167" t="s">
        <v>10</v>
      </c>
      <c r="F13" s="168" t="s">
        <v>10</v>
      </c>
      <c r="G13" s="169">
        <v>30</v>
      </c>
      <c r="H13" s="85">
        <v>1</v>
      </c>
      <c r="I13" s="86">
        <v>22</v>
      </c>
      <c r="J13" s="87">
        <v>385</v>
      </c>
      <c r="K13" s="88">
        <v>55</v>
      </c>
      <c r="L13" s="89">
        <f>K13/H13</f>
        <v>55</v>
      </c>
      <c r="M13" s="90">
        <f>+J13/K13</f>
        <v>7</v>
      </c>
      <c r="N13" s="91">
        <f>95967.35+76227.39+34644.5+27256+29590.5+12797.63+9801.17+8948.5+7152.5+16352.94+12150.29+7448.1+8486.06+7400.64+5579.56+3486.52+760+1010+454+162+694+385</f>
        <v>366754.64999999997</v>
      </c>
      <c r="O13" s="92">
        <f>9552+7384+3615+3071+3349+1439+1120+971+812+1886+1381+880+989+926+692+485+91+116+49+24+62+55</f>
        <v>38949</v>
      </c>
      <c r="P13" s="93">
        <f>N13/O13</f>
        <v>9.4162789802048827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89</v>
      </c>
      <c r="D14" s="166">
        <v>41866</v>
      </c>
      <c r="E14" s="167" t="s">
        <v>10</v>
      </c>
      <c r="F14" s="168" t="s">
        <v>11</v>
      </c>
      <c r="G14" s="169">
        <v>31</v>
      </c>
      <c r="H14" s="85">
        <v>1</v>
      </c>
      <c r="I14" s="86">
        <v>15</v>
      </c>
      <c r="J14" s="87">
        <v>223</v>
      </c>
      <c r="K14" s="88">
        <v>29</v>
      </c>
      <c r="L14" s="89">
        <f>K14/H14</f>
        <v>29</v>
      </c>
      <c r="M14" s="90">
        <f>+J14/K14</f>
        <v>7.6896551724137927</v>
      </c>
      <c r="N14" s="91">
        <f>166393.25+120953.88+26778.83+15413.16+8141+9655+7141+22668+12148+7305+4200+124+102+212+223</f>
        <v>401458.12</v>
      </c>
      <c r="O14" s="92">
        <f>16398+11920+2425+1471+815+935+859+2615+1401+831+549+16+14+27+29</f>
        <v>40305</v>
      </c>
      <c r="P14" s="93">
        <f>N14/O14</f>
        <v>9.9605041558119343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77</v>
      </c>
      <c r="D15" s="142">
        <v>41838</v>
      </c>
      <c r="E15" s="143" t="s">
        <v>10</v>
      </c>
      <c r="F15" s="144" t="s">
        <v>10</v>
      </c>
      <c r="G15" s="145">
        <v>20</v>
      </c>
      <c r="H15" s="100">
        <v>1</v>
      </c>
      <c r="I15" s="101">
        <v>19</v>
      </c>
      <c r="J15" s="148">
        <v>149</v>
      </c>
      <c r="K15" s="66">
        <v>17</v>
      </c>
      <c r="L15" s="146">
        <f>K15/H15</f>
        <v>17</v>
      </c>
      <c r="M15" s="147">
        <f>+J15/K15</f>
        <v>8.764705882352942</v>
      </c>
      <c r="N15" s="149">
        <f>83413.21+31376.4+14831.5+9913.12+11734.5+8229.1+7018.55+10857.54+6847+2986+13217+3912+1965.5+2132+3849+3531.9+1567.5+1485+149</f>
        <v>219015.82</v>
      </c>
      <c r="O15" s="150">
        <f>6309+2343+1168+899+1487+769+760+1066+812+348+1631+365+188+195+314+530+107+121+17</f>
        <v>19429</v>
      </c>
      <c r="P15" s="151">
        <f>N15/O15</f>
        <v>11.272624427402338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7:O15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41</v>
      </c>
      <c r="D6" s="153">
        <v>41747</v>
      </c>
      <c r="E6" s="154" t="s">
        <v>10</v>
      </c>
      <c r="F6" s="155" t="s">
        <v>10</v>
      </c>
      <c r="G6" s="156">
        <v>27</v>
      </c>
      <c r="H6" s="157">
        <v>2</v>
      </c>
      <c r="I6" s="158">
        <v>24</v>
      </c>
      <c r="J6" s="161">
        <v>2451</v>
      </c>
      <c r="K6" s="54">
        <v>490</v>
      </c>
      <c r="L6" s="159">
        <f t="shared" ref="L6" si="0">K6/H6</f>
        <v>245</v>
      </c>
      <c r="M6" s="160">
        <f t="shared" ref="M6" si="1">+J6/K6</f>
        <v>5.0020408163265309</v>
      </c>
      <c r="N6" s="162">
        <f>186153.66+73200.86+7974.97+3137.5+2235.5+2569.5+1951+3923.5+2028.5+2570+1951+851+280.5+1284+387.5+714.5+19.5+377+84.5+528+2376+200+244+2451</f>
        <v>297493.49</v>
      </c>
      <c r="O6" s="163">
        <f>17828+6634+897+384+272+355+277+539+259+316+258+106+40+183+51+100+3+58+13+44+475+38+48+490</f>
        <v>29668</v>
      </c>
      <c r="P6" s="164">
        <f t="shared" ref="P6" si="2">N6/O6</f>
        <v>10.027419778886342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106</v>
      </c>
      <c r="D7" s="166">
        <v>41915</v>
      </c>
      <c r="E7" s="167" t="s">
        <v>10</v>
      </c>
      <c r="F7" s="168" t="s">
        <v>75</v>
      </c>
      <c r="G7" s="169">
        <v>52</v>
      </c>
      <c r="H7" s="85">
        <v>8</v>
      </c>
      <c r="I7" s="86">
        <v>7</v>
      </c>
      <c r="J7" s="87">
        <v>1551.5</v>
      </c>
      <c r="K7" s="88">
        <v>199</v>
      </c>
      <c r="L7" s="89">
        <f t="shared" ref="L7" si="4">K7/H7</f>
        <v>24.875</v>
      </c>
      <c r="M7" s="90">
        <f t="shared" ref="M7" si="5">+J7/K7</f>
        <v>7.7964824120603016</v>
      </c>
      <c r="N7" s="91">
        <f>917082.76+408148.93+229733.98+293566.8+49586.5+3383+1551.5</f>
        <v>1903053.47</v>
      </c>
      <c r="O7" s="92">
        <f>78453+36692+20370+24581+3906+438+199</f>
        <v>164639</v>
      </c>
      <c r="P7" s="93">
        <f t="shared" ref="P7" si="6">N7/O7</f>
        <v>11.558946968822697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1</v>
      </c>
      <c r="I8" s="86">
        <v>18</v>
      </c>
      <c r="J8" s="87">
        <v>1485</v>
      </c>
      <c r="K8" s="88">
        <v>121</v>
      </c>
      <c r="L8" s="89">
        <f>K8/H8</f>
        <v>121</v>
      </c>
      <c r="M8" s="90">
        <f>+J8/K8</f>
        <v>12.272727272727273</v>
      </c>
      <c r="N8" s="91">
        <f>83413.21+31376.4+14831.5+9913.12+11734.5+8229.1+7018.55+10857.54+6847+2986+13217+3912+1965.5+2132+3849+3531.9+1567.5+1485</f>
        <v>218866.82</v>
      </c>
      <c r="O8" s="92">
        <f>6309+2343+1168+899+1487+769+760+1066+812+348+1631+365+188+195+314+530+107+121</f>
        <v>19412</v>
      </c>
      <c r="P8" s="93">
        <f>N8/O8</f>
        <v>11.274820729445704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</v>
      </c>
      <c r="I9" s="86">
        <v>16</v>
      </c>
      <c r="J9" s="87">
        <v>696</v>
      </c>
      <c r="K9" s="88">
        <v>136</v>
      </c>
      <c r="L9" s="89">
        <f>K9/H9</f>
        <v>136</v>
      </c>
      <c r="M9" s="90">
        <f>+J9/K9</f>
        <v>5.117647058823529</v>
      </c>
      <c r="N9" s="91">
        <f>73428.48+65677.81+40435.99+20437+22258.56+12040.44+17815.52+6634+2166+2694+5184+2502+3981+1205+69+696</f>
        <v>277224.79999999993</v>
      </c>
      <c r="O9" s="92">
        <f>7463+6959+4805+2294+2518+1280+2169+965+358+347+662+324+455+143+13+136</f>
        <v>30891</v>
      </c>
      <c r="P9" s="93">
        <f>N9/O9</f>
        <v>8.9742902463500673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89</v>
      </c>
      <c r="D10" s="142">
        <v>41866</v>
      </c>
      <c r="E10" s="143" t="s">
        <v>10</v>
      </c>
      <c r="F10" s="144" t="s">
        <v>11</v>
      </c>
      <c r="G10" s="145">
        <v>31</v>
      </c>
      <c r="H10" s="100">
        <v>1</v>
      </c>
      <c r="I10" s="101">
        <v>14</v>
      </c>
      <c r="J10" s="148">
        <v>212</v>
      </c>
      <c r="K10" s="66">
        <v>27</v>
      </c>
      <c r="L10" s="146">
        <f>K10/H10</f>
        <v>27</v>
      </c>
      <c r="M10" s="147">
        <f>+J10/K10</f>
        <v>7.8518518518518521</v>
      </c>
      <c r="N10" s="149">
        <f>166393.25+120953.88+26778.83+15413.16+8141+9655+7141+22668+12148+7305+4200+124+102+212</f>
        <v>401235.12</v>
      </c>
      <c r="O10" s="150">
        <f>16398+11920+2425+1471+815+935+859+2615+1401+831+549+16+14+27</f>
        <v>40276</v>
      </c>
      <c r="P10" s="151">
        <f>N10/O10</f>
        <v>9.962139239249181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0" unlocked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43</vt:i4>
      </vt:variant>
    </vt:vector>
  </HeadingPairs>
  <TitlesOfParts>
    <vt:vector size="43" baseType="lpstr">
      <vt:lpstr>2014_49_05-11.12</vt:lpstr>
      <vt:lpstr>2014_48_28.11-04.12</vt:lpstr>
      <vt:lpstr>2014_47_21-27.11</vt:lpstr>
      <vt:lpstr>2014_46_14-20.11</vt:lpstr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2014-12-05T12:05:46Z</cp:lastPrinted>
  <dcterms:created xsi:type="dcterms:W3CDTF">2014-02-17T12:24:16Z</dcterms:created>
  <dcterms:modified xsi:type="dcterms:W3CDTF">2014-12-12T12:04:20Z</dcterms:modified>
</cp:coreProperties>
</file>