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drawings/drawing11.xml" ContentType="application/vnd.openxmlformats-officedocument.drawing+xml"/>
  <Override PartName="/xl/worksheets/sheet21.xml" ContentType="application/vnd.openxmlformats-officedocument.spreadsheetml.worksheet+xml"/>
  <Override PartName="/xl/drawings/drawing12.xml" ContentType="application/vnd.openxmlformats-officedocument.drawing+xml"/>
  <Override PartName="/xl/worksheets/sheet22.xml" ContentType="application/vnd.openxmlformats-officedocument.spreadsheetml.worksheet+xml"/>
  <Override PartName="/xl/drawings/drawing13.xml" ContentType="application/vnd.openxmlformats-officedocument.drawing+xml"/>
  <Override PartName="/xl/worksheets/sheet23.xml" ContentType="application/vnd.openxmlformats-officedocument.spreadsheetml.worksheet+xml"/>
  <Override PartName="/xl/drawings/drawing14.xml" ContentType="application/vnd.openxmlformats-officedocument.drawing+xml"/>
  <Override PartName="/xl/worksheets/sheet24.xml" ContentType="application/vnd.openxmlformats-officedocument.spreadsheetml.worksheet+xml"/>
  <Override PartName="/xl/drawings/drawing15.xml" ContentType="application/vnd.openxmlformats-officedocument.drawing+xml"/>
  <Override PartName="/xl/worksheets/sheet25.xml" ContentType="application/vnd.openxmlformats-officedocument.spreadsheetml.worksheet+xml"/>
  <Override PartName="/xl/drawings/drawing16.xml" ContentType="application/vnd.openxmlformats-officedocument.drawing+xml"/>
  <Override PartName="/xl/worksheets/sheet26.xml" ContentType="application/vnd.openxmlformats-officedocument.spreadsheetml.worksheet+xml"/>
  <Override PartName="/xl/drawings/drawing17.xml" ContentType="application/vnd.openxmlformats-officedocument.drawing+xml"/>
  <Override PartName="/xl/worksheets/sheet27.xml" ContentType="application/vnd.openxmlformats-officedocument.spreadsheetml.worksheet+xml"/>
  <Override PartName="/xl/drawings/drawing18.xml" ContentType="application/vnd.openxmlformats-officedocument.drawing+xml"/>
  <Override PartName="/xl/worksheets/sheet28.xml" ContentType="application/vnd.openxmlformats-officedocument.spreadsheetml.worksheet+xml"/>
  <Override PartName="/xl/drawings/drawing19.xml" ContentType="application/vnd.openxmlformats-officedocument.drawing+xml"/>
  <Override PartName="/xl/worksheets/sheet29.xml" ContentType="application/vnd.openxmlformats-officedocument.spreadsheetml.worksheet+xml"/>
  <Override PartName="/xl/drawings/drawing20.xml" ContentType="application/vnd.openxmlformats-officedocument.drawing+xml"/>
  <Override PartName="/xl/worksheets/sheet30.xml" ContentType="application/vnd.openxmlformats-officedocument.spreadsheetml.worksheet+xml"/>
  <Override PartName="/xl/drawings/drawing21.xml" ContentType="application/vnd.openxmlformats-officedocument.drawing+xml"/>
  <Override PartName="/xl/worksheets/sheet31.xml" ContentType="application/vnd.openxmlformats-officedocument.spreadsheetml.worksheet+xml"/>
  <Override PartName="/xl/drawings/drawing22.xml" ContentType="application/vnd.openxmlformats-officedocument.drawing+xml"/>
  <Override PartName="/xl/worksheets/sheet32.xml" ContentType="application/vnd.openxmlformats-officedocument.spreadsheetml.worksheet+xml"/>
  <Override PartName="/xl/drawings/drawing23.xml" ContentType="application/vnd.openxmlformats-officedocument.drawing+xml"/>
  <Override PartName="/xl/worksheets/sheet33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440" windowHeight="14280" tabRatio="914" firstSheet="32" activeTab="32"/>
  </bookViews>
  <sheets>
    <sheet name="AŞK AĞLATIR 25-17 EKİM 2013 " sheetId="1" r:id="rId1"/>
    <sheet name="AŞK AĞLATIR 25-31 EKİM 2013" sheetId="2" r:id="rId2"/>
    <sheet name="AŞK AĞLATIR 1-3 KASIM 2013" sheetId="3" r:id="rId3"/>
    <sheet name="AŞK AĞLATIR 1-7 KASIM" sheetId="4" r:id="rId4"/>
    <sheet name="AŞK AĞLATIR 08-10 KASIM" sheetId="5" r:id="rId5"/>
    <sheet name="AŞK AĞLATIR-08-14 KASIM RAPOR" sheetId="6" r:id="rId6"/>
    <sheet name="AŞK AĞLATIR 15-17 KASIM" sheetId="7" r:id="rId7"/>
    <sheet name="AŞK AĞLATIR-15-21 KASIM" sheetId="8" r:id="rId8"/>
    <sheet name="AŞK AĞLATIR 22-24 KASIM" sheetId="9" r:id="rId9"/>
    <sheet name="AŞK AĞLATIR, ÜÇ YOL 22-28 KASIM" sheetId="10" r:id="rId10"/>
    <sheet name="İFP, 29 KASIM-05 ARALIK" sheetId="11" r:id="rId11"/>
    <sheet name="İFP 06-08 ARALIK 2013  RAPOR" sheetId="12" r:id="rId12"/>
    <sheet name="İFP 06-12 ARALIK 2013" sheetId="13" r:id="rId13"/>
    <sheet name="İFP 13-15 ARALIK 2013" sheetId="14" r:id="rId14"/>
    <sheet name="İFP 13-19 ARALIK 2013" sheetId="15" r:id="rId15"/>
    <sheet name="İFP 20-22 ARALIK 2013" sheetId="16" r:id="rId16"/>
    <sheet name="İFP 20-26 ARALIK 2013" sheetId="17" r:id="rId17"/>
    <sheet name="İFP 03-05 OCAK 2014" sheetId="18" r:id="rId18"/>
    <sheet name="İFP 03-09 OCAk 2014" sheetId="19" r:id="rId19"/>
    <sheet name="İFP 10-16 OCAK 2014" sheetId="20" r:id="rId20"/>
    <sheet name="İFP 17-19 0CAK 2014" sheetId="21" r:id="rId21"/>
    <sheet name="İFP 17-23 OCAK 2014" sheetId="22" r:id="rId22"/>
    <sheet name="İFP 24-26 OCAK 2014" sheetId="23" r:id="rId23"/>
    <sheet name="İFP 28 ŞUBAT-06 MART 2014" sheetId="24" r:id="rId24"/>
    <sheet name="14 MART-20 MART 2014" sheetId="25" r:id="rId25"/>
    <sheet name="02-09 MAYIS 2014" sheetId="26" r:id="rId26"/>
    <sheet name="02-04 MAYIS 2014" sheetId="27" r:id="rId27"/>
    <sheet name="9-11 MAYIS 2014" sheetId="28" r:id="rId28"/>
    <sheet name="09-15 MAYIS 2014" sheetId="29" r:id="rId29"/>
    <sheet name="16-22 MAYIS 2014" sheetId="30" r:id="rId30"/>
    <sheet name="30 MAYIS-01 HAZİRAN 2014" sheetId="31" r:id="rId31"/>
    <sheet name="30 MAYIS - 05 HAZİRAN 2014" sheetId="32" r:id="rId32"/>
    <sheet name="03-05 NİSAN AŞKOPAT" sheetId="33" r:id="rId33"/>
  </sheets>
  <definedNames>
    <definedName name="_xlnm.Print_Area" localSheetId="26">'02-04 MAYIS 2014'!$A$1:$R$10</definedName>
    <definedName name="_xlnm.Print_Area" localSheetId="25">'02-09 MAYIS 2014'!$A$1:$N$11</definedName>
    <definedName name="_xlnm.Print_Area" localSheetId="32">'03-05 NİSAN AŞKOPAT'!$A$1:$U$13</definedName>
    <definedName name="_xlnm.Print_Area" localSheetId="28">'09-15 MAYIS 2014'!$A$1:$N$11</definedName>
    <definedName name="_xlnm.Print_Area" localSheetId="24">'14 MART-20 MART 2014'!$A$2:$N$9</definedName>
    <definedName name="_xlnm.Print_Area" localSheetId="29">'16-22 MAYIS 2014'!$A$1:$N$12</definedName>
    <definedName name="_xlnm.Print_Area" localSheetId="31">'30 MAYIS - 05 HAZİRAN 2014'!$A$1:$N$10</definedName>
    <definedName name="_xlnm.Print_Area" localSheetId="30">'30 MAYIS-01 HAZİRAN 2014'!$A$2:$U$10</definedName>
    <definedName name="_xlnm.Print_Area" localSheetId="27">'9-11 MAYIS 2014'!$A$1:$U$10</definedName>
    <definedName name="_xlnm.Print_Area" localSheetId="2">'AŞK AĞLATIR 1-3 KASIM 2013'!$A$1:$R$13</definedName>
    <definedName name="_xlnm.Print_Area" localSheetId="3">'AŞK AĞLATIR 1-7 KASIM'!$A$1:$X$6</definedName>
    <definedName name="_xlnm.Print_Area" localSheetId="8">'AŞK AĞLATIR 22-24 KASIM'!$A$2:$X$6</definedName>
    <definedName name="_xlnm.Print_Area" localSheetId="0">'AŞK AĞLATIR 25-17 EKİM 2013 '!$A$2:$R$11</definedName>
    <definedName name="_xlnm.Print_Area" localSheetId="1">'AŞK AĞLATIR 25-31 EKİM 2013'!$A$1:$U$11</definedName>
    <definedName name="_xlnm.Print_Area" localSheetId="9">'AŞK AĞLATIR, ÜÇ YOL 22-28 KASIM'!$A$1:$N$9</definedName>
    <definedName name="_xlnm.Print_Area" localSheetId="17">'İFP 03-05 OCAK 2014'!$A$1:$U$12</definedName>
    <definedName name="_xlnm.Print_Area" localSheetId="18">'İFP 03-09 OCAk 2014'!$A$1:$N$13</definedName>
    <definedName name="_xlnm.Print_Area" localSheetId="11">'İFP 06-08 ARALIK 2013  RAPOR'!$A$1:$X$15</definedName>
    <definedName name="_xlnm.Print_Area" localSheetId="12">'İFP 06-12 ARALIK 2013'!$A$3:$N$11</definedName>
    <definedName name="_xlnm.Print_Area" localSheetId="19">'İFP 10-16 OCAK 2014'!$A$1:$N$9</definedName>
    <definedName name="_xlnm.Print_Area" localSheetId="14">'İFP 13-19 ARALIK 2013'!$A$1:$N$9</definedName>
    <definedName name="_xlnm.Print_Area" localSheetId="20">'İFP 17-19 0CAK 2014'!$A$1:$U$10</definedName>
    <definedName name="_xlnm.Print_Area" localSheetId="21">'İFP 17-23 OCAK 2014'!$A$1:$N$9</definedName>
    <definedName name="_xlnm.Print_Area" localSheetId="15">'İFP 20-22 ARALIK 2013'!$A$1:$U$14</definedName>
    <definedName name="_xlnm.Print_Area" localSheetId="16">'İFP 20-26 ARALIK 2013'!$A$1:$N$12</definedName>
    <definedName name="_xlnm.Print_Area" localSheetId="22">'İFP 24-26 OCAK 2014'!$A$1:$U$13</definedName>
    <definedName name="_xlnm.Print_Area" localSheetId="23">'İFP 28 ŞUBAT-06 MART 2014'!$A$1:$N$10</definedName>
  </definedNames>
  <calcPr fullCalcOnLoad="1"/>
</workbook>
</file>

<file path=xl/sharedStrings.xml><?xml version="1.0" encoding="utf-8"?>
<sst xmlns="http://schemas.openxmlformats.org/spreadsheetml/2006/main" count="1508" uniqueCount="101">
  <si>
    <t>BALKON FİLM</t>
  </si>
  <si>
    <t xml:space="preserve">İFP  09-11 MAYIS 2014, 2. HAFTASONU RAPORU </t>
  </si>
  <si>
    <t>ERA KREATİF</t>
  </si>
  <si>
    <t>02.05.2014</t>
  </si>
  <si>
    <t xml:space="preserve">ADNAN M. ŞAPÇI </t>
  </si>
  <si>
    <t xml:space="preserve">İFP  02-04 MAYIS 2014, HAFTASONU RAPORU </t>
  </si>
  <si>
    <t>BENSİZ</t>
  </si>
  <si>
    <t>İFP</t>
  </si>
  <si>
    <t xml:space="preserve">İFP     22-28 KASIM  2013, HAFTALIK RAPOR </t>
  </si>
  <si>
    <t>ADNAN  M. ŞAPÇI</t>
  </si>
  <si>
    <t xml:space="preserve">İFP     29 KASIM-05 ARALIK   2013, HAFTALIK RAPOR </t>
  </si>
  <si>
    <t xml:space="preserve">İFP   06-08 ARALIK  2013, HAFTASONU RAPORU </t>
  </si>
  <si>
    <t xml:space="preserve">İFP     17-23 OCAK 2014, 13. HAFTA HASILAT RAPORU </t>
  </si>
  <si>
    <t>Release Date</t>
  </si>
  <si>
    <t>Weeks in Release</t>
  </si>
  <si>
    <t xml:space="preserve">İFP    16-22 MAYIS 2014, HAFTALIK HASILAT RAPORU </t>
  </si>
  <si>
    <t># of Prints</t>
  </si>
  <si>
    <t># of Screen</t>
  </si>
  <si>
    <t>Kopya Sayısı</t>
  </si>
  <si>
    <t>Salon Sayısı</t>
  </si>
  <si>
    <t xml:space="preserve">İFP   24-26 OCAK 2014, 14. HAFTASONU RAPORU </t>
  </si>
  <si>
    <t xml:space="preserve">İFP     06-12 ARALIK   2013, HAFTALIK RAPOR </t>
  </si>
  <si>
    <t xml:space="preserve">İFP   13-15 ARALIK  2013, HAFTASONU RAPORU </t>
  </si>
  <si>
    <t>İşletmeci</t>
  </si>
  <si>
    <t xml:space="preserve">İFP   17-19 OCAK 2014, 13. HAFTASONU RAPORU </t>
  </si>
  <si>
    <t xml:space="preserve">İFP    09 - 15 MAYIS 2014, HAFTALIK HASILAT RAPORU </t>
  </si>
  <si>
    <t xml:space="preserve">İFP     10-16 OCAK 2014, 12. HAFTA HASILAT RAPORU </t>
  </si>
  <si>
    <t xml:space="preserve">İFP    02 -04 MAYIS 2014, HAFTA SONU HASILAT RAPORU </t>
  </si>
  <si>
    <t>ERA KREATİF</t>
  </si>
  <si>
    <t>BENSİZ</t>
  </si>
  <si>
    <t>02 MAYIS 2014</t>
  </si>
  <si>
    <t xml:space="preserve">İFP    02 - 08 MAYIS 2014, HAFTALIK HASILAT RAPORU </t>
  </si>
  <si>
    <t xml:space="preserve">İFP     03-09 OCAK 2014, 11. HAFTA HASILAT RAPORU </t>
  </si>
  <si>
    <t xml:space="preserve">İFP    30 MAYIS - 05 HAZİRAN 2014, 5. HAFTA GİŞE VERİLERİ </t>
  </si>
  <si>
    <t xml:space="preserve">İFP  30 MAYIS-01 HAZİRAN 2014, 5. HAFTASONU RAPORU </t>
  </si>
  <si>
    <t>03.04.2015</t>
  </si>
  <si>
    <t xml:space="preserve">AŞK AĞLATIR    15-21 KASIM  2013, HAFTALIK RAPOR </t>
  </si>
  <si>
    <t>İFP , 03-05 NİSAN 2015 AŞKOPAT FİLMİ HAFTASONU GİŞE VERİLERİ</t>
  </si>
  <si>
    <t>AŞKOPAT</t>
  </si>
  <si>
    <t>IŞIK FİLM</t>
  </si>
  <si>
    <t xml:space="preserve">İFP   03-09 OCAK 2014, 11. HAFTASONU RAPORU </t>
  </si>
  <si>
    <t xml:space="preserve">İFP     13-19 ARALIK   2013, HAFTALIK RAPOR </t>
  </si>
  <si>
    <t xml:space="preserve">İFP   20-22 ARALIK  2013, HAFTASONU RAPORU </t>
  </si>
  <si>
    <t>ADNAN M. ŞAPÇI / İFP</t>
  </si>
  <si>
    <t>YARIM KALAN MUCİZE</t>
  </si>
  <si>
    <t>KİNEMA FİLM</t>
  </si>
  <si>
    <t>20.12.2013</t>
  </si>
  <si>
    <t>FİLMİN ADI</t>
  </si>
  <si>
    <t>YARIM KALAN MUCİZE</t>
  </si>
  <si>
    <t>20.12.2013</t>
  </si>
  <si>
    <t xml:space="preserve">İFP     20-26  ARALIK   2013, HAFTALIK HASILAT RAPORU </t>
  </si>
  <si>
    <t>Release Date</t>
  </si>
  <si>
    <t>İFP</t>
  </si>
  <si>
    <t>Friday</t>
  </si>
  <si>
    <t>Saturday</t>
  </si>
  <si>
    <t>Sunday</t>
  </si>
  <si>
    <t>Adm.</t>
  </si>
  <si>
    <t>G.B.O.</t>
  </si>
  <si>
    <t>Weekend Total</t>
  </si>
  <si>
    <t>Release</t>
  </si>
  <si>
    <t>Date</t>
  </si>
  <si>
    <t>Bilet Ort.</t>
  </si>
  <si>
    <t>Prints</t>
  </si>
  <si>
    <t># of</t>
  </si>
  <si>
    <t>Screen</t>
  </si>
  <si>
    <t>Weeks in</t>
  </si>
  <si>
    <t>Tarihi</t>
  </si>
  <si>
    <t>İşletmeci</t>
  </si>
  <si>
    <t>Sayısı</t>
  </si>
  <si>
    <t>Haftası</t>
  </si>
  <si>
    <t>Avarage of</t>
  </si>
  <si>
    <t>Ticket P.</t>
  </si>
  <si>
    <t>Hasılat</t>
  </si>
  <si>
    <t>Screen adm.</t>
  </si>
  <si>
    <t>Filmin Türkçe adı</t>
  </si>
  <si>
    <t>Yapım</t>
  </si>
  <si>
    <t>AŞK AĞLATIR</t>
  </si>
  <si>
    <t>AFİTAŞ/ AT YAPIM</t>
  </si>
  <si>
    <t>Bilet Satış</t>
  </si>
  <si>
    <t>1 Bilet</t>
  </si>
  <si>
    <t>FİLMİN ADI</t>
  </si>
  <si>
    <t>25.10.2013</t>
  </si>
  <si>
    <r>
      <t xml:space="preserve">Hasılat </t>
    </r>
    <r>
      <rPr>
        <b/>
        <sz val="10"/>
        <color indexed="10"/>
        <rFont val="Calibri"/>
        <family val="2"/>
      </rPr>
      <t>q</t>
    </r>
  </si>
  <si>
    <t>ADNAN / İFP</t>
  </si>
  <si>
    <t xml:space="preserve">Weekly </t>
  </si>
  <si>
    <t xml:space="preserve">AŞK AĞLATIR   25-27 EKİM  2013, 3 GÜNLÜK RAPOR </t>
  </si>
  <si>
    <t xml:space="preserve">AŞK AĞLATIR   25-31 EKİM 2013 RAPOR </t>
  </si>
  <si>
    <t>İFP</t>
  </si>
  <si>
    <t xml:space="preserve">İFP     28 ŞUBAT 2014 - 06 MART 2014, HASILAT RAPORU </t>
  </si>
  <si>
    <t>BALKON SANAT</t>
  </si>
  <si>
    <t>ADNAN M. ŞAPÇI</t>
  </si>
  <si>
    <t xml:space="preserve">AŞK AĞLATIR   01-03 KASIM  2013, 3 GÜNLÜK RAPOR </t>
  </si>
  <si>
    <t>TOPLAM 30.893 SEYİRCİ, 267.664,07 TL HASILAT</t>
  </si>
  <si>
    <t xml:space="preserve">AŞK AĞLATIR   01-07 KASIM  2013, HAFTALIK RAPOR </t>
  </si>
  <si>
    <t>CUMULATIVE</t>
  </si>
  <si>
    <t>WEEKEND</t>
  </si>
  <si>
    <t xml:space="preserve">AŞK AĞLATIR   08-10 KASIM  2013, HAFTA SONU RAPORU </t>
  </si>
  <si>
    <t xml:space="preserve">AŞK AĞLATIR   08 -14 KASIM  2013, HAFTALIK RAPOR </t>
  </si>
  <si>
    <t xml:space="preserve">AŞK AĞLATIR   15-17 KASIM  2013, HAFTA SONU RAPORU </t>
  </si>
  <si>
    <t xml:space="preserve">AŞK AĞLATIR   22-24  KASIM  2013, HAFTA SONU RAPORU </t>
  </si>
  <si>
    <t>ÜÇ YOL</t>
  </si>
</sst>
</file>

<file path=xl/styles.xml><?xml version="1.0" encoding="utf-8"?>
<styleSheet xmlns="http://schemas.openxmlformats.org/spreadsheetml/2006/main">
  <numFmts count="1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210" formatCode="dd/mm/yy"/>
    <numFmt numFmtId="224" formatCode="[$-F400]h:mm:ss\ \Ö\Ö/\Ös"/>
  </numFmts>
  <fonts count="5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libri"/>
      <family val="0"/>
    </font>
    <font>
      <b/>
      <sz val="12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sz val="12"/>
      <name val="Calibri"/>
      <family val="0"/>
    </font>
    <font>
      <b/>
      <sz val="16"/>
      <name val="Calibri"/>
      <family val="0"/>
    </font>
    <font>
      <sz val="8"/>
      <name val="Verdana"/>
      <family val="0"/>
    </font>
    <font>
      <b/>
      <sz val="12"/>
      <color indexed="10"/>
      <name val="Calibri"/>
      <family val="2"/>
    </font>
    <font>
      <b/>
      <sz val="12"/>
      <color indexed="14"/>
      <name val="Calibri"/>
      <family val="0"/>
    </font>
    <font>
      <sz val="12"/>
      <name val="Arial"/>
      <family val="2"/>
    </font>
    <font>
      <sz val="11"/>
      <name val="Calibri"/>
      <family val="2"/>
    </font>
    <font>
      <b/>
      <sz val="14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0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0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210" fontId="4" fillId="34" borderId="10" xfId="0" applyNumberFormat="1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4" fontId="4" fillId="34" borderId="10" xfId="0" applyNumberFormat="1" applyFont="1" applyFill="1" applyBorder="1" applyAlignment="1" applyProtection="1">
      <alignment horizontal="center" vertical="center" wrapText="1"/>
      <protection/>
    </xf>
    <xf numFmtId="3" fontId="4" fillId="34" borderId="10" xfId="0" applyNumberFormat="1" applyFont="1" applyFill="1" applyBorder="1" applyAlignment="1" applyProtection="1">
      <alignment horizontal="center" vertical="center" wrapText="1"/>
      <protection/>
    </xf>
    <xf numFmtId="224" fontId="4" fillId="34" borderId="10" xfId="72" applyNumberFormat="1" applyFont="1" applyFill="1" applyBorder="1" applyAlignment="1" applyProtection="1">
      <alignment horizontal="center"/>
      <protection/>
    </xf>
    <xf numFmtId="185" fontId="4" fillId="34" borderId="10" xfId="72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vertical="center"/>
      <protection/>
    </xf>
    <xf numFmtId="4" fontId="4" fillId="35" borderId="10" xfId="0" applyNumberFormat="1" applyFont="1" applyFill="1" applyBorder="1" applyAlignment="1" applyProtection="1">
      <alignment horizontal="center" vertical="center" wrapText="1"/>
      <protection/>
    </xf>
    <xf numFmtId="3" fontId="4" fillId="35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224" fontId="5" fillId="33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224" fontId="8" fillId="33" borderId="10" xfId="0" applyNumberFormat="1" applyFont="1" applyFill="1" applyBorder="1" applyAlignment="1">
      <alignment vertical="center"/>
    </xf>
    <xf numFmtId="210" fontId="8" fillId="33" borderId="10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4" fontId="8" fillId="0" borderId="10" xfId="41" applyNumberFormat="1" applyFont="1" applyFill="1" applyBorder="1" applyAlignment="1" applyProtection="1">
      <alignment vertical="center"/>
      <protection locked="0"/>
    </xf>
    <xf numFmtId="3" fontId="8" fillId="0" borderId="10" xfId="41" applyNumberFormat="1" applyFont="1" applyFill="1" applyBorder="1" applyAlignment="1" applyProtection="1">
      <alignment vertical="center"/>
      <protection locked="0"/>
    </xf>
    <xf numFmtId="4" fontId="5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8" fillId="0" borderId="10" xfId="81" applyNumberFormat="1" applyFont="1" applyFill="1" applyBorder="1" applyAlignment="1" applyProtection="1">
      <alignment vertical="center"/>
      <protection/>
    </xf>
    <xf numFmtId="2" fontId="8" fillId="0" borderId="10" xfId="81" applyNumberFormat="1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left" vertical="center"/>
      <protection/>
    </xf>
    <xf numFmtId="4" fontId="5" fillId="35" borderId="10" xfId="0" applyNumberFormat="1" applyFont="1" applyFill="1" applyBorder="1" applyAlignment="1">
      <alignment vertical="center"/>
    </xf>
    <xf numFmtId="3" fontId="5" fillId="35" borderId="10" xfId="0" applyNumberFormat="1" applyFont="1" applyFill="1" applyBorder="1" applyAlignment="1">
      <alignment vertical="center"/>
    </xf>
    <xf numFmtId="2" fontId="8" fillId="35" borderId="10" xfId="81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4" fontId="4" fillId="37" borderId="10" xfId="0" applyNumberFormat="1" applyFont="1" applyFill="1" applyBorder="1" applyAlignment="1" applyProtection="1">
      <alignment horizontal="center" vertical="center" wrapText="1"/>
      <protection/>
    </xf>
    <xf numFmtId="3" fontId="4" fillId="37" borderId="10" xfId="0" applyNumberFormat="1" applyFont="1" applyFill="1" applyBorder="1" applyAlignment="1" applyProtection="1">
      <alignment horizontal="center" vertical="center" wrapText="1"/>
      <protection/>
    </xf>
    <xf numFmtId="4" fontId="5" fillId="37" borderId="10" xfId="0" applyNumberFormat="1" applyFont="1" applyFill="1" applyBorder="1" applyAlignment="1">
      <alignment vertical="center"/>
    </xf>
    <xf numFmtId="3" fontId="5" fillId="37" borderId="10" xfId="0" applyNumberFormat="1" applyFont="1" applyFill="1" applyBorder="1" applyAlignment="1">
      <alignment vertical="center"/>
    </xf>
    <xf numFmtId="2" fontId="8" fillId="37" borderId="10" xfId="81" applyNumberFormat="1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>
      <alignment vertical="center"/>
    </xf>
    <xf numFmtId="224" fontId="5" fillId="0" borderId="10" xfId="72" applyNumberFormat="1" applyFont="1" applyFill="1" applyBorder="1" applyAlignment="1" applyProtection="1">
      <alignment horizontal="left"/>
      <protection/>
    </xf>
    <xf numFmtId="185" fontId="8" fillId="0" borderId="10" xfId="72" applyFont="1" applyFill="1" applyBorder="1" applyAlignment="1" applyProtection="1">
      <alignment horizontal="center"/>
      <protection/>
    </xf>
    <xf numFmtId="210" fontId="8" fillId="0" borderId="10" xfId="0" applyNumberFormat="1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210" fontId="8" fillId="33" borderId="10" xfId="0" applyNumberFormat="1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 applyProtection="1">
      <alignment horizontal="right" vertical="center" wrapText="1"/>
      <protection/>
    </xf>
    <xf numFmtId="4" fontId="8" fillId="0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8" fillId="0" borderId="10" xfId="81" applyNumberFormat="1" applyFont="1" applyFill="1" applyBorder="1" applyAlignment="1" applyProtection="1">
      <alignment horizontal="right" vertical="center"/>
      <protection/>
    </xf>
    <xf numFmtId="2" fontId="8" fillId="0" borderId="10" xfId="81" applyNumberFormat="1" applyFont="1" applyFill="1" applyBorder="1" applyAlignment="1" applyProtection="1">
      <alignment horizontal="right" vertical="center"/>
      <protection/>
    </xf>
    <xf numFmtId="4" fontId="8" fillId="0" borderId="10" xfId="41" applyNumberFormat="1" applyFont="1" applyFill="1" applyBorder="1" applyAlignment="1" applyProtection="1">
      <alignment horizontal="right" vertical="center"/>
      <protection locked="0"/>
    </xf>
    <xf numFmtId="3" fontId="8" fillId="0" borderId="10" xfId="41" applyNumberFormat="1" applyFont="1" applyFill="1" applyBorder="1" applyAlignment="1" applyProtection="1">
      <alignment horizontal="right" vertical="center"/>
      <protection locked="0"/>
    </xf>
    <xf numFmtId="4" fontId="4" fillId="38" borderId="10" xfId="0" applyNumberFormat="1" applyFont="1" applyFill="1" applyBorder="1" applyAlignment="1" applyProtection="1">
      <alignment horizontal="center" vertical="center" wrapText="1"/>
      <protection/>
    </xf>
    <xf numFmtId="3" fontId="4" fillId="38" borderId="10" xfId="0" applyNumberFormat="1" applyFont="1" applyFill="1" applyBorder="1" applyAlignment="1" applyProtection="1">
      <alignment horizontal="center" vertical="center" wrapText="1"/>
      <protection/>
    </xf>
    <xf numFmtId="4" fontId="5" fillId="38" borderId="10" xfId="0" applyNumberFormat="1" applyFont="1" applyFill="1" applyBorder="1" applyAlignment="1">
      <alignment vertical="center"/>
    </xf>
    <xf numFmtId="3" fontId="5" fillId="38" borderId="10" xfId="0" applyNumberFormat="1" applyFont="1" applyFill="1" applyBorder="1" applyAlignment="1">
      <alignment vertical="center"/>
    </xf>
    <xf numFmtId="2" fontId="8" fillId="38" borderId="10" xfId="81" applyNumberFormat="1" applyFont="1" applyFill="1" applyBorder="1" applyAlignment="1" applyProtection="1">
      <alignment vertical="center"/>
      <protection/>
    </xf>
    <xf numFmtId="2" fontId="5" fillId="38" borderId="10" xfId="81" applyNumberFormat="1" applyFont="1" applyFill="1" applyBorder="1" applyAlignment="1" applyProtection="1">
      <alignment vertical="center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210" fontId="14" fillId="33" borderId="10" xfId="0" applyNumberFormat="1" applyFont="1" applyFill="1" applyBorder="1" applyAlignment="1" applyProtection="1">
      <alignment vertical="center"/>
      <protection/>
    </xf>
    <xf numFmtId="224" fontId="15" fillId="33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2" fontId="8" fillId="38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4" fillId="35" borderId="12" xfId="0" applyFont="1" applyFill="1" applyBorder="1" applyAlignment="1" applyProtection="1">
      <alignment horizontal="center" vertical="center"/>
      <protection/>
    </xf>
    <xf numFmtId="0" fontId="4" fillId="35" borderId="13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4" fillId="37" borderId="11" xfId="0" applyFont="1" applyFill="1" applyBorder="1" applyAlignment="1" applyProtection="1">
      <alignment horizontal="center" vertical="center"/>
      <protection/>
    </xf>
    <xf numFmtId="0" fontId="4" fillId="37" borderId="12" xfId="0" applyFont="1" applyFill="1" applyBorder="1" applyAlignment="1" applyProtection="1">
      <alignment horizontal="center" vertical="center"/>
      <protection/>
    </xf>
    <xf numFmtId="0" fontId="4" fillId="37" borderId="13" xfId="0" applyFont="1" applyFill="1" applyBorder="1" applyAlignment="1" applyProtection="1">
      <alignment horizontal="center" vertical="center"/>
      <protection/>
    </xf>
    <xf numFmtId="224" fontId="5" fillId="34" borderId="14" xfId="72" applyNumberFormat="1" applyFont="1" applyFill="1" applyBorder="1" applyAlignment="1" applyProtection="1">
      <alignment horizontal="center"/>
      <protection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185" fontId="4" fillId="34" borderId="14" xfId="72" applyFont="1" applyFill="1" applyBorder="1" applyAlignment="1" applyProtection="1">
      <alignment horizontal="center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34" borderId="14" xfId="0" applyFont="1" applyFill="1" applyBorder="1" applyAlignment="1" applyProtection="1">
      <alignment horizontal="center"/>
      <protection/>
    </xf>
    <xf numFmtId="210" fontId="4" fillId="34" borderId="14" xfId="0" applyNumberFormat="1" applyFont="1" applyFill="1" applyBorder="1" applyAlignment="1" applyProtection="1">
      <alignment horizontal="center"/>
      <protection/>
    </xf>
    <xf numFmtId="210" fontId="4" fillId="34" borderId="16" xfId="0" applyNumberFormat="1" applyFont="1" applyFill="1" applyBorder="1" applyAlignment="1" applyProtection="1">
      <alignment horizontal="center"/>
      <protection/>
    </xf>
    <xf numFmtId="0" fontId="4" fillId="38" borderId="11" xfId="0" applyFont="1" applyFill="1" applyBorder="1" applyAlignment="1" applyProtection="1">
      <alignment horizontal="center" vertical="center"/>
      <protection/>
    </xf>
    <xf numFmtId="0" fontId="4" fillId="38" borderId="12" xfId="0" applyFont="1" applyFill="1" applyBorder="1" applyAlignment="1" applyProtection="1">
      <alignment horizontal="center" vertical="center"/>
      <protection/>
    </xf>
    <xf numFmtId="0" fontId="4" fillId="38" borderId="13" xfId="0" applyFont="1" applyFill="1" applyBorder="1" applyAlignment="1" applyProtection="1">
      <alignment horizontal="center" vertical="center"/>
      <protection/>
    </xf>
    <xf numFmtId="185" fontId="4" fillId="34" borderId="14" xfId="72" applyFont="1" applyFill="1" applyBorder="1" applyAlignment="1" applyProtection="1">
      <alignment horizontal="center" wrapText="1"/>
      <protection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224" fontId="4" fillId="34" borderId="14" xfId="72" applyNumberFormat="1" applyFont="1" applyFill="1" applyBorder="1" applyAlignment="1" applyProtection="1">
      <alignment horizontal="center" wrapText="1"/>
      <protection/>
    </xf>
    <xf numFmtId="0" fontId="4" fillId="34" borderId="14" xfId="0" applyFont="1" applyFill="1" applyBorder="1" applyAlignment="1" applyProtection="1">
      <alignment horizontal="center" wrapText="1"/>
      <protection/>
    </xf>
    <xf numFmtId="0" fontId="4" fillId="34" borderId="16" xfId="0" applyFont="1" applyFill="1" applyBorder="1" applyAlignment="1" applyProtection="1">
      <alignment horizontal="center" wrapText="1"/>
      <protection/>
    </xf>
    <xf numFmtId="210" fontId="4" fillId="34" borderId="14" xfId="0" applyNumberFormat="1" applyFont="1" applyFill="1" applyBorder="1" applyAlignment="1" applyProtection="1">
      <alignment horizontal="center" wrapText="1"/>
      <protection/>
    </xf>
    <xf numFmtId="210" fontId="4" fillId="34" borderId="16" xfId="0" applyNumberFormat="1" applyFont="1" applyFill="1" applyBorder="1" applyAlignment="1" applyProtection="1">
      <alignment horizontal="center" wrapText="1"/>
      <protection/>
    </xf>
    <xf numFmtId="0" fontId="9" fillId="33" borderId="0" xfId="0" applyFont="1" applyFill="1" applyBorder="1" applyAlignment="1" applyProtection="1">
      <alignment vertical="center"/>
      <protection/>
    </xf>
  </cellXfs>
  <cellStyles count="7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Binlik Ayracı 2" xfId="41"/>
    <cellStyle name="Binlik Ayracı 2 2" xfId="42"/>
    <cellStyle name="Binlik Ayracı 2 2 2" xfId="43"/>
    <cellStyle name="Binlik Ayracı 3" xfId="44"/>
    <cellStyle name="Comma 2" xfId="45"/>
    <cellStyle name="Comma 2 2" xfId="46"/>
    <cellStyle name="Çıkış" xfId="47"/>
    <cellStyle name="Giriş" xfId="48"/>
    <cellStyle name="Hesaplama" xfId="49"/>
    <cellStyle name="İşaretli Hücre" xfId="50"/>
    <cellStyle name="İyi" xfId="51"/>
    <cellStyle name="Followed Hyperlink" xfId="52"/>
    <cellStyle name="Hyperlink" xfId="53"/>
    <cellStyle name="Kötü" xfId="54"/>
    <cellStyle name="Normal 2" xfId="55"/>
    <cellStyle name="Normal 2 10 10" xfId="56"/>
    <cellStyle name="Normal 2 10 10 2" xfId="57"/>
    <cellStyle name="Normal 2 2" xfId="58"/>
    <cellStyle name="Normal 2 2 2" xfId="59"/>
    <cellStyle name="Normal 2 2 2 2" xfId="60"/>
    <cellStyle name="Normal 2 2 3" xfId="61"/>
    <cellStyle name="Normal 2 3" xfId="62"/>
    <cellStyle name="Normal 3" xfId="63"/>
    <cellStyle name="Normal 4" xfId="64"/>
    <cellStyle name="Normal 5" xfId="65"/>
    <cellStyle name="Not" xfId="66"/>
    <cellStyle name="Nötr" xfId="67"/>
    <cellStyle name="Currency" xfId="68"/>
    <cellStyle name="Currency [0]" xfId="69"/>
    <cellStyle name="Toplam" xfId="70"/>
    <cellStyle name="Uyarı Metni" xfId="71"/>
    <cellStyle name="Comma" xfId="72"/>
    <cellStyle name="Virgül 10" xfId="73"/>
    <cellStyle name="Virgül 2" xfId="74"/>
    <cellStyle name="Vurgu1" xfId="75"/>
    <cellStyle name="Vurgu2" xfId="76"/>
    <cellStyle name="Vurgu3" xfId="77"/>
    <cellStyle name="Vurgu4" xfId="78"/>
    <cellStyle name="Vurgu5" xfId="79"/>
    <cellStyle name="Vurgu6" xfId="80"/>
    <cellStyle name="Percent" xfId="81"/>
    <cellStyle name="Yüzde 2" xfId="82"/>
    <cellStyle name="Yüzde 2 2" xfId="83"/>
    <cellStyle name="Yüzde 3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0</xdr:col>
      <xdr:colOff>1276350</xdr:colOff>
      <xdr:row>8</xdr:row>
      <xdr:rowOff>1485900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19400"/>
          <a:ext cx="12763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0</xdr:col>
      <xdr:colOff>895350</xdr:colOff>
      <xdr:row>11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52675"/>
          <a:ext cx="8953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0</xdr:rowOff>
    </xdr:from>
    <xdr:to>
      <xdr:col>0</xdr:col>
      <xdr:colOff>1152525</xdr:colOff>
      <xdr:row>8</xdr:row>
      <xdr:rowOff>457200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00300"/>
          <a:ext cx="11525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0</xdr:col>
      <xdr:colOff>876300</xdr:colOff>
      <xdr:row>10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86025"/>
          <a:ext cx="8763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0</xdr:rowOff>
    </xdr:from>
    <xdr:to>
      <xdr:col>0</xdr:col>
      <xdr:colOff>933450</xdr:colOff>
      <xdr:row>8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86100"/>
          <a:ext cx="9334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0</xdr:col>
      <xdr:colOff>1000125</xdr:colOff>
      <xdr:row>10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95750"/>
          <a:ext cx="10001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8</xdr:row>
      <xdr:rowOff>0</xdr:rowOff>
    </xdr:from>
    <xdr:to>
      <xdr:col>0</xdr:col>
      <xdr:colOff>1000125</xdr:colOff>
      <xdr:row>9</xdr:row>
      <xdr:rowOff>600075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409825"/>
          <a:ext cx="9810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7</xdr:row>
      <xdr:rowOff>200025</xdr:rowOff>
    </xdr:from>
    <xdr:to>
      <xdr:col>0</xdr:col>
      <xdr:colOff>638175</xdr:colOff>
      <xdr:row>8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381250"/>
          <a:ext cx="619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8</xdr:row>
      <xdr:rowOff>0</xdr:rowOff>
    </xdr:from>
    <xdr:to>
      <xdr:col>0</xdr:col>
      <xdr:colOff>1352550</xdr:colOff>
      <xdr:row>10</xdr:row>
      <xdr:rowOff>447675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676525"/>
          <a:ext cx="13335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0</xdr:col>
      <xdr:colOff>1114425</xdr:colOff>
      <xdr:row>9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4600"/>
          <a:ext cx="11144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0</xdr:col>
      <xdr:colOff>742950</xdr:colOff>
      <xdr:row>9</xdr:row>
      <xdr:rowOff>628650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7429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47625</xdr:rowOff>
    </xdr:from>
    <xdr:to>
      <xdr:col>0</xdr:col>
      <xdr:colOff>1790700</xdr:colOff>
      <xdr:row>13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95625"/>
          <a:ext cx="179070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8</xdr:row>
      <xdr:rowOff>0</xdr:rowOff>
    </xdr:from>
    <xdr:to>
      <xdr:col>0</xdr:col>
      <xdr:colOff>790575</xdr:colOff>
      <xdr:row>10</xdr:row>
      <xdr:rowOff>600075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286000"/>
          <a:ext cx="771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333375</xdr:rowOff>
    </xdr:from>
    <xdr:to>
      <xdr:col>0</xdr:col>
      <xdr:colOff>1009650</xdr:colOff>
      <xdr:row>11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66925"/>
          <a:ext cx="10096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0</xdr:col>
      <xdr:colOff>895350</xdr:colOff>
      <xdr:row>9</xdr:row>
      <xdr:rowOff>523875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4775"/>
          <a:ext cx="8953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333375</xdr:rowOff>
    </xdr:from>
    <xdr:to>
      <xdr:col>0</xdr:col>
      <xdr:colOff>1200150</xdr:colOff>
      <xdr:row>9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24175"/>
          <a:ext cx="12001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8</xdr:row>
      <xdr:rowOff>114300</xdr:rowOff>
    </xdr:from>
    <xdr:to>
      <xdr:col>0</xdr:col>
      <xdr:colOff>1228725</xdr:colOff>
      <xdr:row>12</xdr:row>
      <xdr:rowOff>390525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228850"/>
          <a:ext cx="12096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0</xdr:col>
      <xdr:colOff>1485900</xdr:colOff>
      <xdr:row>13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4150"/>
          <a:ext cx="14859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47625</xdr:rowOff>
    </xdr:from>
    <xdr:to>
      <xdr:col>0</xdr:col>
      <xdr:colOff>762000</xdr:colOff>
      <xdr:row>10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0425"/>
          <a:ext cx="7620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0</xdr:col>
      <xdr:colOff>685800</xdr:colOff>
      <xdr:row>10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57700"/>
          <a:ext cx="6858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47625</xdr:rowOff>
    </xdr:from>
    <xdr:to>
      <xdr:col>0</xdr:col>
      <xdr:colOff>542925</xdr:colOff>
      <xdr:row>8</xdr:row>
      <xdr:rowOff>695325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2175"/>
          <a:ext cx="5429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</xdr:row>
      <xdr:rowOff>0</xdr:rowOff>
    </xdr:from>
    <xdr:to>
      <xdr:col>0</xdr:col>
      <xdr:colOff>1257300</xdr:colOff>
      <xdr:row>12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43325"/>
          <a:ext cx="12573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371475</xdr:rowOff>
    </xdr:from>
    <xdr:to>
      <xdr:col>0</xdr:col>
      <xdr:colOff>1466850</xdr:colOff>
      <xdr:row>11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05150"/>
          <a:ext cx="14668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0</xdr:col>
      <xdr:colOff>1028700</xdr:colOff>
      <xdr:row>11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81350"/>
          <a:ext cx="10287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2:BV11"/>
  <sheetViews>
    <sheetView zoomScalePageLayoutView="0" workbookViewId="0" topLeftCell="A1">
      <pane xSplit="8" ySplit="5" topLeftCell="I6" activePane="bottomRight" state="frozen"/>
      <selection pane="topLeft" activeCell="A1" sqref="A1"/>
      <selection pane="topRight" activeCell="J1" sqref="J1"/>
      <selection pane="bottomLeft" activeCell="A12" sqref="A12"/>
      <selection pane="bottomRight" activeCell="M6" sqref="M6"/>
    </sheetView>
  </sheetViews>
  <sheetFormatPr defaultColWidth="4.140625" defaultRowHeight="12.75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bestFit="1" customWidth="1"/>
    <col min="7" max="7" width="4.8515625" style="1" bestFit="1" customWidth="1"/>
    <col min="8" max="8" width="6.140625" style="1" bestFit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6384" width="4.140625" style="1" customWidth="1"/>
  </cols>
  <sheetData>
    <row r="2" s="16" customFormat="1" ht="36" customHeight="1">
      <c r="A2" s="16" t="s">
        <v>85</v>
      </c>
    </row>
    <row r="3" spans="1:18" s="5" customFormat="1" ht="30.75" customHeight="1">
      <c r="A3" s="3"/>
      <c r="B3" s="3"/>
      <c r="C3" s="3"/>
      <c r="D3" s="4" t="s">
        <v>59</v>
      </c>
      <c r="E3" s="3"/>
      <c r="F3" s="3" t="s">
        <v>63</v>
      </c>
      <c r="G3" s="3" t="s">
        <v>63</v>
      </c>
      <c r="H3" s="3" t="s">
        <v>65</v>
      </c>
      <c r="I3" s="72" t="s">
        <v>53</v>
      </c>
      <c r="J3" s="72"/>
      <c r="K3" s="72" t="s">
        <v>54</v>
      </c>
      <c r="L3" s="72"/>
      <c r="M3" s="72" t="s">
        <v>55</v>
      </c>
      <c r="N3" s="72"/>
      <c r="O3" s="72" t="s">
        <v>58</v>
      </c>
      <c r="P3" s="72"/>
      <c r="Q3" s="72" t="s">
        <v>70</v>
      </c>
      <c r="R3" s="72"/>
    </row>
    <row r="4" spans="1:18" s="5" customFormat="1" ht="25.5">
      <c r="A4" s="6"/>
      <c r="B4" s="6"/>
      <c r="C4" s="6"/>
      <c r="D4" s="4" t="s">
        <v>60</v>
      </c>
      <c r="E4" s="7"/>
      <c r="F4" s="3" t="s">
        <v>62</v>
      </c>
      <c r="G4" s="3" t="s">
        <v>64</v>
      </c>
      <c r="H4" s="3" t="s">
        <v>59</v>
      </c>
      <c r="I4" s="8" t="s">
        <v>57</v>
      </c>
      <c r="J4" s="9" t="s">
        <v>56</v>
      </c>
      <c r="K4" s="8" t="s">
        <v>57</v>
      </c>
      <c r="L4" s="9" t="s">
        <v>56</v>
      </c>
      <c r="M4" s="8" t="s">
        <v>57</v>
      </c>
      <c r="N4" s="9" t="s">
        <v>56</v>
      </c>
      <c r="O4" s="8" t="s">
        <v>57</v>
      </c>
      <c r="P4" s="9" t="s">
        <v>56</v>
      </c>
      <c r="Q4" s="9" t="s">
        <v>73</v>
      </c>
      <c r="R4" s="8" t="s">
        <v>71</v>
      </c>
    </row>
    <row r="5" spans="1:18" s="12" customFormat="1" ht="36.75" customHeight="1">
      <c r="A5" s="10" t="s">
        <v>80</v>
      </c>
      <c r="B5" s="11" t="s">
        <v>75</v>
      </c>
      <c r="C5" s="11" t="s">
        <v>74</v>
      </c>
      <c r="D5" s="4" t="s">
        <v>66</v>
      </c>
      <c r="E5" s="3" t="s">
        <v>67</v>
      </c>
      <c r="F5" s="3" t="s">
        <v>68</v>
      </c>
      <c r="G5" s="3" t="s">
        <v>68</v>
      </c>
      <c r="H5" s="3" t="s">
        <v>69</v>
      </c>
      <c r="I5" s="8" t="s">
        <v>72</v>
      </c>
      <c r="J5" s="9" t="s">
        <v>78</v>
      </c>
      <c r="K5" s="8" t="s">
        <v>72</v>
      </c>
      <c r="L5" s="9" t="s">
        <v>78</v>
      </c>
      <c r="M5" s="8" t="s">
        <v>72</v>
      </c>
      <c r="N5" s="9" t="s">
        <v>78</v>
      </c>
      <c r="O5" s="8" t="s">
        <v>82</v>
      </c>
      <c r="P5" s="9" t="s">
        <v>78</v>
      </c>
      <c r="Q5" s="9" t="s">
        <v>78</v>
      </c>
      <c r="R5" s="8" t="s">
        <v>79</v>
      </c>
    </row>
    <row r="6" spans="1:74" s="33" customFormat="1" ht="30" customHeight="1">
      <c r="A6" s="20" t="s">
        <v>76</v>
      </c>
      <c r="B6" s="21" t="s">
        <v>77</v>
      </c>
      <c r="C6" s="22"/>
      <c r="D6" s="23" t="s">
        <v>81</v>
      </c>
      <c r="E6" s="24" t="s">
        <v>87</v>
      </c>
      <c r="F6" s="25">
        <v>88</v>
      </c>
      <c r="G6" s="26">
        <v>88</v>
      </c>
      <c r="H6" s="26">
        <v>1</v>
      </c>
      <c r="I6" s="27">
        <v>18439</v>
      </c>
      <c r="J6" s="28">
        <v>2110</v>
      </c>
      <c r="K6" s="27">
        <v>37889.5</v>
      </c>
      <c r="L6" s="28">
        <v>4177</v>
      </c>
      <c r="M6" s="27">
        <v>42995</v>
      </c>
      <c r="N6" s="28">
        <v>4657</v>
      </c>
      <c r="O6" s="29">
        <f>SUM(I6+K6+M6)</f>
        <v>99323.5</v>
      </c>
      <c r="P6" s="30">
        <f>J6+L6+N6</f>
        <v>10944</v>
      </c>
      <c r="Q6" s="31">
        <f>IF(O6&lt;&gt;0,P6/G6,"")</f>
        <v>124.36363636363636</v>
      </c>
      <c r="R6" s="32">
        <f>IF(O6&lt;&gt;0,O6/P6,"")</f>
        <v>9.075612207602338</v>
      </c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7" spans="1:18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11" ht="42" customHeight="1">
      <c r="A11" s="13" t="s">
        <v>83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M3:N3"/>
    <mergeCell ref="I3:J3"/>
    <mergeCell ref="Q3:R3"/>
    <mergeCell ref="O3:P3"/>
    <mergeCell ref="K3:L3"/>
  </mergeCells>
  <printOptions/>
  <pageMargins left="0.2992125984251969" right="0.1299212598425197" top="0.18110236220472445" bottom="0.2086614173228347" header="0.1299212598425197" footer="0.16141732283464566"/>
  <pageSetup orientation="landscape" paperSize="9" scale="7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L8"/>
  <sheetViews>
    <sheetView zoomScalePageLayoutView="0" workbookViewId="0" topLeftCell="A1">
      <selection activeCell="L7" sqref="L7"/>
    </sheetView>
  </sheetViews>
  <sheetFormatPr defaultColWidth="4.140625" defaultRowHeight="27.75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="16" customFormat="1" ht="27.75" customHeight="1">
      <c r="A2" s="16" t="s">
        <v>8</v>
      </c>
    </row>
    <row r="3" spans="1:14" s="5" customFormat="1" ht="27.75" customHeight="1">
      <c r="A3" s="3"/>
      <c r="B3" s="3"/>
      <c r="C3" s="3"/>
      <c r="D3" s="4" t="s">
        <v>59</v>
      </c>
      <c r="E3" s="3"/>
      <c r="F3" s="3" t="s">
        <v>63</v>
      </c>
      <c r="G3" s="3" t="s">
        <v>63</v>
      </c>
      <c r="H3" s="3" t="s">
        <v>65</v>
      </c>
      <c r="I3" s="73" t="s">
        <v>84</v>
      </c>
      <c r="J3" s="74"/>
      <c r="K3" s="75"/>
      <c r="L3" s="78" t="s">
        <v>94</v>
      </c>
      <c r="M3" s="79"/>
      <c r="N3" s="80"/>
    </row>
    <row r="4" spans="1:14" s="5" customFormat="1" ht="27.75" customHeight="1">
      <c r="A4" s="6"/>
      <c r="B4" s="6"/>
      <c r="C4" s="6"/>
      <c r="D4" s="4" t="s">
        <v>60</v>
      </c>
      <c r="E4" s="7"/>
      <c r="F4" s="3" t="s">
        <v>62</v>
      </c>
      <c r="G4" s="3" t="s">
        <v>64</v>
      </c>
      <c r="H4" s="3" t="s">
        <v>59</v>
      </c>
      <c r="I4" s="14" t="s">
        <v>57</v>
      </c>
      <c r="J4" s="15" t="s">
        <v>56</v>
      </c>
      <c r="K4" s="15" t="s">
        <v>56</v>
      </c>
      <c r="L4" s="39" t="s">
        <v>57</v>
      </c>
      <c r="M4" s="40" t="s">
        <v>56</v>
      </c>
      <c r="N4" s="40" t="s">
        <v>56</v>
      </c>
    </row>
    <row r="5" spans="1:14" s="12" customFormat="1" ht="27.75" customHeight="1">
      <c r="A5" s="10" t="s">
        <v>80</v>
      </c>
      <c r="B5" s="11" t="s">
        <v>75</v>
      </c>
      <c r="C5" s="11" t="s">
        <v>74</v>
      </c>
      <c r="D5" s="4" t="s">
        <v>66</v>
      </c>
      <c r="E5" s="3" t="s">
        <v>67</v>
      </c>
      <c r="F5" s="3" t="s">
        <v>68</v>
      </c>
      <c r="G5" s="3" t="s">
        <v>68</v>
      </c>
      <c r="H5" s="3" t="s">
        <v>69</v>
      </c>
      <c r="I5" s="14" t="s">
        <v>82</v>
      </c>
      <c r="J5" s="15" t="s">
        <v>78</v>
      </c>
      <c r="K5" s="15" t="s">
        <v>78</v>
      </c>
      <c r="L5" s="39" t="s">
        <v>82</v>
      </c>
      <c r="M5" s="40" t="s">
        <v>78</v>
      </c>
      <c r="N5" s="40" t="s">
        <v>78</v>
      </c>
    </row>
    <row r="6" spans="1:64" s="33" customFormat="1" ht="27.75" customHeight="1">
      <c r="A6" s="20" t="s">
        <v>76</v>
      </c>
      <c r="B6" s="44" t="s">
        <v>77</v>
      </c>
      <c r="C6" s="22"/>
      <c r="D6" s="23" t="s">
        <v>81</v>
      </c>
      <c r="E6" s="24" t="s">
        <v>87</v>
      </c>
      <c r="F6" s="25">
        <v>88</v>
      </c>
      <c r="G6" s="26">
        <v>5</v>
      </c>
      <c r="H6" s="26">
        <v>5</v>
      </c>
      <c r="I6" s="34">
        <v>1884</v>
      </c>
      <c r="J6" s="35">
        <v>273</v>
      </c>
      <c r="K6" s="36">
        <f>IF(I6&lt;&gt;0,I6/J6,"")</f>
        <v>6.9010989010989015</v>
      </c>
      <c r="L6" s="41">
        <v>337044.11</v>
      </c>
      <c r="M6" s="42">
        <v>40085</v>
      </c>
      <c r="N6" s="43">
        <f>L6/M6</f>
        <v>8.40823525009355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</row>
    <row r="7" spans="1:64" s="33" customFormat="1" ht="27.75" customHeight="1">
      <c r="A7" s="20" t="s">
        <v>100</v>
      </c>
      <c r="B7" s="44" t="s">
        <v>0</v>
      </c>
      <c r="C7" s="22"/>
      <c r="D7" s="23" t="s">
        <v>81</v>
      </c>
      <c r="E7" s="24" t="s">
        <v>87</v>
      </c>
      <c r="F7" s="25">
        <v>29</v>
      </c>
      <c r="G7" s="26">
        <v>2</v>
      </c>
      <c r="H7" s="26">
        <v>5</v>
      </c>
      <c r="I7" s="34">
        <v>1077</v>
      </c>
      <c r="J7" s="35">
        <v>163</v>
      </c>
      <c r="K7" s="36">
        <f>IF(I7&lt;&gt;0,I7/J7,"")</f>
        <v>6.607361963190184</v>
      </c>
      <c r="L7" s="41"/>
      <c r="M7" s="42"/>
      <c r="N7" s="43" t="e">
        <f>L7/M7</f>
        <v>#DIV/0!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</row>
    <row r="8" ht="27.75" customHeight="1">
      <c r="A8" s="13" t="s">
        <v>9</v>
      </c>
    </row>
    <row r="9" ht="163.5" customHeight="1"/>
  </sheetData>
  <sheetProtection/>
  <mergeCells count="2">
    <mergeCell ref="I3:K3"/>
    <mergeCell ref="L3:N3"/>
  </mergeCells>
  <printOptions/>
  <pageMargins left="0.7519685039370079" right="0.7519685039370079" top="1" bottom="1" header="0.5" footer="0.5"/>
  <pageSetup orientation="landscape" paperSize="9" scale="6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H8"/>
  <sheetViews>
    <sheetView zoomScalePageLayoutView="0" workbookViewId="0" topLeftCell="A1">
      <selection activeCell="L7" sqref="L7"/>
    </sheetView>
  </sheetViews>
  <sheetFormatPr defaultColWidth="4.140625" defaultRowHeight="30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pans="1:18" s="16" customFormat="1" ht="30" customHeight="1">
      <c r="A2" s="16" t="s">
        <v>10</v>
      </c>
      <c r="O2" s="17"/>
      <c r="P2" s="17"/>
      <c r="Q2" s="17"/>
      <c r="R2" s="17"/>
    </row>
    <row r="3" spans="1:18" s="5" customFormat="1" ht="30" customHeight="1">
      <c r="A3" s="3"/>
      <c r="B3" s="3"/>
      <c r="C3" s="3"/>
      <c r="D3" s="4" t="s">
        <v>59</v>
      </c>
      <c r="E3" s="3"/>
      <c r="F3" s="3" t="s">
        <v>63</v>
      </c>
      <c r="G3" s="3" t="s">
        <v>63</v>
      </c>
      <c r="H3" s="3" t="s">
        <v>65</v>
      </c>
      <c r="I3" s="73" t="s">
        <v>84</v>
      </c>
      <c r="J3" s="74"/>
      <c r="K3" s="75"/>
      <c r="L3" s="78" t="s">
        <v>94</v>
      </c>
      <c r="M3" s="79"/>
      <c r="N3" s="80"/>
      <c r="O3" s="18"/>
      <c r="P3" s="18"/>
      <c r="Q3" s="18"/>
      <c r="R3" s="18"/>
    </row>
    <row r="4" spans="1:18" s="5" customFormat="1" ht="30" customHeight="1">
      <c r="A4" s="6"/>
      <c r="B4" s="6"/>
      <c r="C4" s="6"/>
      <c r="D4" s="4" t="s">
        <v>60</v>
      </c>
      <c r="E4" s="7"/>
      <c r="F4" s="3" t="s">
        <v>62</v>
      </c>
      <c r="G4" s="3" t="s">
        <v>64</v>
      </c>
      <c r="H4" s="3" t="s">
        <v>59</v>
      </c>
      <c r="I4" s="14" t="s">
        <v>57</v>
      </c>
      <c r="J4" s="15" t="s">
        <v>56</v>
      </c>
      <c r="K4" s="15" t="s">
        <v>56</v>
      </c>
      <c r="L4" s="39" t="s">
        <v>57</v>
      </c>
      <c r="M4" s="40" t="s">
        <v>56</v>
      </c>
      <c r="N4" s="40" t="s">
        <v>56</v>
      </c>
      <c r="O4" s="18"/>
      <c r="P4" s="18"/>
      <c r="Q4" s="18"/>
      <c r="R4" s="18"/>
    </row>
    <row r="5" spans="1:18" s="12" customFormat="1" ht="30" customHeight="1">
      <c r="A5" s="10" t="s">
        <v>80</v>
      </c>
      <c r="B5" s="11" t="s">
        <v>75</v>
      </c>
      <c r="C5" s="11" t="s">
        <v>74</v>
      </c>
      <c r="D5" s="4" t="s">
        <v>66</v>
      </c>
      <c r="E5" s="3" t="s">
        <v>67</v>
      </c>
      <c r="F5" s="3" t="s">
        <v>68</v>
      </c>
      <c r="G5" s="3" t="s">
        <v>68</v>
      </c>
      <c r="H5" s="3" t="s">
        <v>69</v>
      </c>
      <c r="I5" s="14" t="s">
        <v>82</v>
      </c>
      <c r="J5" s="15" t="s">
        <v>78</v>
      </c>
      <c r="K5" s="15" t="s">
        <v>78</v>
      </c>
      <c r="L5" s="39" t="s">
        <v>82</v>
      </c>
      <c r="M5" s="40" t="s">
        <v>78</v>
      </c>
      <c r="N5" s="40" t="s">
        <v>78</v>
      </c>
      <c r="O5" s="19"/>
      <c r="P5" s="19"/>
      <c r="Q5" s="19"/>
      <c r="R5" s="19"/>
    </row>
    <row r="6" spans="1:60" s="33" customFormat="1" ht="30" customHeight="1">
      <c r="A6" s="20" t="s">
        <v>76</v>
      </c>
      <c r="B6" s="44" t="s">
        <v>77</v>
      </c>
      <c r="C6" s="22"/>
      <c r="D6" s="23" t="s">
        <v>81</v>
      </c>
      <c r="E6" s="24" t="s">
        <v>87</v>
      </c>
      <c r="F6" s="25">
        <v>88</v>
      </c>
      <c r="G6" s="26">
        <v>88</v>
      </c>
      <c r="H6" s="26">
        <v>6</v>
      </c>
      <c r="I6" s="34">
        <v>914</v>
      </c>
      <c r="J6" s="35">
        <v>144</v>
      </c>
      <c r="K6" s="36">
        <f>IF(I6&lt;&gt;0,I6/J6,"")</f>
        <v>6.347222222222222</v>
      </c>
      <c r="L6" s="41">
        <f>337044.11+I6</f>
        <v>337958.11</v>
      </c>
      <c r="M6" s="42">
        <f>40085+J6</f>
        <v>40229</v>
      </c>
      <c r="N6" s="43">
        <f>L6/M6</f>
        <v>8.400857838872454</v>
      </c>
      <c r="O6" s="37"/>
      <c r="P6" s="37"/>
      <c r="Q6" s="37"/>
      <c r="R6" s="37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s="33" customFormat="1" ht="30" customHeight="1">
      <c r="A7" s="20" t="s">
        <v>100</v>
      </c>
      <c r="B7" s="44" t="s">
        <v>0</v>
      </c>
      <c r="C7" s="22"/>
      <c r="D7" s="23" t="s">
        <v>81</v>
      </c>
      <c r="E7" s="24" t="s">
        <v>87</v>
      </c>
      <c r="F7" s="25">
        <v>29</v>
      </c>
      <c r="G7" s="26">
        <v>2</v>
      </c>
      <c r="H7" s="26">
        <v>5</v>
      </c>
      <c r="I7" s="34">
        <v>302.5</v>
      </c>
      <c r="J7" s="35">
        <v>41</v>
      </c>
      <c r="K7" s="36">
        <f>IF(I7&lt;&gt;0,I7/J7,"")</f>
        <v>7.378048780487805</v>
      </c>
      <c r="L7" s="41"/>
      <c r="M7" s="42"/>
      <c r="N7" s="43" t="e">
        <f>L7/M7</f>
        <v>#DIV/0!</v>
      </c>
      <c r="O7" s="37"/>
      <c r="P7" s="37"/>
      <c r="Q7" s="37"/>
      <c r="R7" s="37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</row>
    <row r="8" ht="30" customHeight="1">
      <c r="A8" s="13" t="s">
        <v>9</v>
      </c>
    </row>
  </sheetData>
  <sheetProtection/>
  <mergeCells count="2">
    <mergeCell ref="I3:K3"/>
    <mergeCell ref="L3:N3"/>
  </mergeCells>
  <printOptions/>
  <pageMargins left="0.7519685039370079" right="0.7519685039370079" top="1" bottom="1" header="0.5" footer="0.5"/>
  <pageSetup orientation="landscape" paperSize="9" scale="75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V8"/>
  <sheetViews>
    <sheetView zoomScalePageLayoutView="0" workbookViewId="0" topLeftCell="U1">
      <selection activeCell="K1" sqref="A1:IV16384"/>
    </sheetView>
  </sheetViews>
  <sheetFormatPr defaultColWidth="4.140625" defaultRowHeight="27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1" width="7.28125" style="1" customWidth="1"/>
    <col min="22" max="22" width="11.7109375" style="1" customWidth="1"/>
    <col min="23" max="24" width="7.28125" style="1" customWidth="1"/>
    <col min="25" max="16384" width="4.140625" style="1" customWidth="1"/>
  </cols>
  <sheetData>
    <row r="2" s="16" customFormat="1" ht="21">
      <c r="A2" s="16" t="s">
        <v>11</v>
      </c>
    </row>
    <row r="3" spans="1:24" s="5" customFormat="1" ht="12.75">
      <c r="A3" s="3"/>
      <c r="B3" s="3"/>
      <c r="C3" s="3"/>
      <c r="D3" s="4" t="s">
        <v>59</v>
      </c>
      <c r="E3" s="3"/>
      <c r="F3" s="3" t="s">
        <v>63</v>
      </c>
      <c r="G3" s="3" t="s">
        <v>63</v>
      </c>
      <c r="H3" s="3" t="s">
        <v>65</v>
      </c>
      <c r="I3" s="72" t="s">
        <v>53</v>
      </c>
      <c r="J3" s="72"/>
      <c r="K3" s="72" t="s">
        <v>54</v>
      </c>
      <c r="L3" s="72"/>
      <c r="M3" s="72" t="s">
        <v>55</v>
      </c>
      <c r="N3" s="72"/>
      <c r="O3" s="72" t="s">
        <v>58</v>
      </c>
      <c r="P3" s="72"/>
      <c r="Q3" s="72" t="s">
        <v>70</v>
      </c>
      <c r="R3" s="72"/>
      <c r="S3" s="73" t="s">
        <v>95</v>
      </c>
      <c r="T3" s="74"/>
      <c r="U3" s="75"/>
      <c r="V3" s="78" t="s">
        <v>94</v>
      </c>
      <c r="W3" s="79"/>
      <c r="X3" s="80"/>
    </row>
    <row r="4" spans="1:24" s="5" customFormat="1" ht="25.5">
      <c r="A4" s="6"/>
      <c r="B4" s="6"/>
      <c r="C4" s="6"/>
      <c r="D4" s="4" t="s">
        <v>60</v>
      </c>
      <c r="E4" s="7"/>
      <c r="F4" s="3" t="s">
        <v>62</v>
      </c>
      <c r="G4" s="3" t="s">
        <v>64</v>
      </c>
      <c r="H4" s="3" t="s">
        <v>59</v>
      </c>
      <c r="I4" s="8" t="s">
        <v>57</v>
      </c>
      <c r="J4" s="9" t="s">
        <v>56</v>
      </c>
      <c r="K4" s="8" t="s">
        <v>57</v>
      </c>
      <c r="L4" s="9" t="s">
        <v>56</v>
      </c>
      <c r="M4" s="8" t="s">
        <v>57</v>
      </c>
      <c r="N4" s="9" t="s">
        <v>56</v>
      </c>
      <c r="O4" s="8" t="s">
        <v>57</v>
      </c>
      <c r="P4" s="9" t="s">
        <v>56</v>
      </c>
      <c r="Q4" s="9" t="s">
        <v>73</v>
      </c>
      <c r="R4" s="8" t="s">
        <v>71</v>
      </c>
      <c r="S4" s="14" t="s">
        <v>57</v>
      </c>
      <c r="T4" s="15" t="s">
        <v>56</v>
      </c>
      <c r="U4" s="15" t="s">
        <v>56</v>
      </c>
      <c r="V4" s="39" t="s">
        <v>57</v>
      </c>
      <c r="W4" s="40" t="s">
        <v>56</v>
      </c>
      <c r="X4" s="40" t="s">
        <v>56</v>
      </c>
    </row>
    <row r="5" spans="1:24" s="12" customFormat="1" ht="25.5">
      <c r="A5" s="10" t="s">
        <v>80</v>
      </c>
      <c r="B5" s="11" t="s">
        <v>75</v>
      </c>
      <c r="C5" s="11" t="s">
        <v>74</v>
      </c>
      <c r="D5" s="4" t="s">
        <v>66</v>
      </c>
      <c r="E5" s="3" t="s">
        <v>67</v>
      </c>
      <c r="F5" s="3" t="s">
        <v>68</v>
      </c>
      <c r="G5" s="3" t="s">
        <v>68</v>
      </c>
      <c r="H5" s="3" t="s">
        <v>69</v>
      </c>
      <c r="I5" s="8" t="s">
        <v>72</v>
      </c>
      <c r="J5" s="9" t="s">
        <v>78</v>
      </c>
      <c r="K5" s="8" t="s">
        <v>72</v>
      </c>
      <c r="L5" s="9" t="s">
        <v>78</v>
      </c>
      <c r="M5" s="8" t="s">
        <v>72</v>
      </c>
      <c r="N5" s="9" t="s">
        <v>78</v>
      </c>
      <c r="O5" s="8" t="s">
        <v>82</v>
      </c>
      <c r="P5" s="9" t="s">
        <v>78</v>
      </c>
      <c r="Q5" s="9" t="s">
        <v>78</v>
      </c>
      <c r="R5" s="8" t="s">
        <v>79</v>
      </c>
      <c r="S5" s="14" t="s">
        <v>82</v>
      </c>
      <c r="T5" s="15" t="s">
        <v>78</v>
      </c>
      <c r="U5" s="15" t="s">
        <v>78</v>
      </c>
      <c r="V5" s="39" t="s">
        <v>82</v>
      </c>
      <c r="W5" s="40" t="s">
        <v>78</v>
      </c>
      <c r="X5" s="40" t="s">
        <v>78</v>
      </c>
    </row>
    <row r="6" spans="1:74" s="33" customFormat="1" ht="33" customHeight="1">
      <c r="A6" s="20" t="s">
        <v>76</v>
      </c>
      <c r="B6" s="21" t="s">
        <v>77</v>
      </c>
      <c r="C6" s="22"/>
      <c r="D6" s="23" t="s">
        <v>81</v>
      </c>
      <c r="E6" s="24" t="s">
        <v>87</v>
      </c>
      <c r="F6" s="25">
        <v>88</v>
      </c>
      <c r="G6" s="26">
        <v>3</v>
      </c>
      <c r="H6" s="26">
        <v>7</v>
      </c>
      <c r="I6" s="27">
        <v>108</v>
      </c>
      <c r="J6" s="28">
        <v>17</v>
      </c>
      <c r="K6" s="27">
        <v>164</v>
      </c>
      <c r="L6" s="28">
        <v>26</v>
      </c>
      <c r="M6" s="27">
        <v>139</v>
      </c>
      <c r="N6" s="28">
        <v>22</v>
      </c>
      <c r="O6" s="29">
        <f>I6+K6+M6</f>
        <v>411</v>
      </c>
      <c r="P6" s="30">
        <f>J6+L6+N6</f>
        <v>65</v>
      </c>
      <c r="Q6" s="31">
        <f>IF(O6&lt;&gt;0,P6/G6,"")</f>
        <v>21.666666666666668</v>
      </c>
      <c r="R6" s="32">
        <f>IF(O6&lt;&gt;0,O6/P6,"")</f>
        <v>6.323076923076923</v>
      </c>
      <c r="S6" s="34">
        <f>I6+K6+M6</f>
        <v>411</v>
      </c>
      <c r="T6" s="35">
        <f>J6+L6+N6</f>
        <v>65</v>
      </c>
      <c r="U6" s="36">
        <f>IF(S6&lt;&gt;0,S6/T6,"")</f>
        <v>6.323076923076923</v>
      </c>
      <c r="V6" s="41">
        <v>338369.11</v>
      </c>
      <c r="W6" s="42">
        <v>40294</v>
      </c>
      <c r="X6" s="43">
        <f>IF(V6&lt;&gt;0,V6/W6,"")</f>
        <v>8.397506080309723</v>
      </c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8" ht="15.75">
      <c r="A8" s="13" t="s">
        <v>83</v>
      </c>
    </row>
  </sheetData>
  <sheetProtection/>
  <mergeCells count="7">
    <mergeCell ref="V3:X3"/>
    <mergeCell ref="I3:J3"/>
    <mergeCell ref="K3:L3"/>
    <mergeCell ref="M3:N3"/>
    <mergeCell ref="O3:P3"/>
    <mergeCell ref="Q3:R3"/>
    <mergeCell ref="S3:U3"/>
  </mergeCells>
  <printOptions/>
  <pageMargins left="0.7519685039370079" right="0.7519685039370079" top="1" bottom="1" header="0.5" footer="0.5"/>
  <pageSetup orientation="landscape" paperSize="9" scale="5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H8"/>
  <sheetViews>
    <sheetView zoomScalePageLayoutView="0" workbookViewId="0" topLeftCell="A1">
      <selection activeCell="A1" sqref="A1:IV16384"/>
    </sheetView>
  </sheetViews>
  <sheetFormatPr defaultColWidth="4.140625" defaultRowHeight="33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pans="1:18" s="16" customFormat="1" ht="33" customHeight="1">
      <c r="A2" s="16" t="s">
        <v>21</v>
      </c>
      <c r="O2" s="17"/>
      <c r="P2" s="17"/>
      <c r="Q2" s="17"/>
      <c r="R2" s="17"/>
    </row>
    <row r="3" spans="1:18" s="5" customFormat="1" ht="33" customHeight="1">
      <c r="A3" s="3"/>
      <c r="B3" s="3"/>
      <c r="C3" s="3"/>
      <c r="D3" s="4" t="s">
        <v>59</v>
      </c>
      <c r="E3" s="3"/>
      <c r="F3" s="3" t="s">
        <v>63</v>
      </c>
      <c r="G3" s="3" t="s">
        <v>63</v>
      </c>
      <c r="H3" s="3" t="s">
        <v>65</v>
      </c>
      <c r="I3" s="73" t="s">
        <v>84</v>
      </c>
      <c r="J3" s="74"/>
      <c r="K3" s="75"/>
      <c r="L3" s="78" t="s">
        <v>94</v>
      </c>
      <c r="M3" s="79"/>
      <c r="N3" s="80"/>
      <c r="O3" s="18"/>
      <c r="P3" s="18"/>
      <c r="Q3" s="18"/>
      <c r="R3" s="18"/>
    </row>
    <row r="4" spans="1:18" s="5" customFormat="1" ht="33" customHeight="1">
      <c r="A4" s="6"/>
      <c r="B4" s="6"/>
      <c r="C4" s="6"/>
      <c r="D4" s="4" t="s">
        <v>60</v>
      </c>
      <c r="E4" s="7"/>
      <c r="F4" s="3" t="s">
        <v>62</v>
      </c>
      <c r="G4" s="3" t="s">
        <v>64</v>
      </c>
      <c r="H4" s="3" t="s">
        <v>59</v>
      </c>
      <c r="I4" s="14" t="s">
        <v>57</v>
      </c>
      <c r="J4" s="15" t="s">
        <v>56</v>
      </c>
      <c r="K4" s="15" t="s">
        <v>56</v>
      </c>
      <c r="L4" s="39" t="s">
        <v>57</v>
      </c>
      <c r="M4" s="40" t="s">
        <v>56</v>
      </c>
      <c r="N4" s="40" t="s">
        <v>56</v>
      </c>
      <c r="O4" s="18"/>
      <c r="P4" s="18"/>
      <c r="Q4" s="18"/>
      <c r="R4" s="18"/>
    </row>
    <row r="5" spans="1:18" s="12" customFormat="1" ht="33" customHeight="1">
      <c r="A5" s="10" t="s">
        <v>80</v>
      </c>
      <c r="B5" s="11" t="s">
        <v>75</v>
      </c>
      <c r="C5" s="11" t="s">
        <v>74</v>
      </c>
      <c r="D5" s="4" t="s">
        <v>66</v>
      </c>
      <c r="E5" s="3" t="s">
        <v>67</v>
      </c>
      <c r="F5" s="3" t="s">
        <v>68</v>
      </c>
      <c r="G5" s="3" t="s">
        <v>68</v>
      </c>
      <c r="H5" s="3" t="s">
        <v>69</v>
      </c>
      <c r="I5" s="14" t="s">
        <v>82</v>
      </c>
      <c r="J5" s="15" t="s">
        <v>78</v>
      </c>
      <c r="K5" s="15" t="s">
        <v>78</v>
      </c>
      <c r="L5" s="39" t="s">
        <v>82</v>
      </c>
      <c r="M5" s="40" t="s">
        <v>78</v>
      </c>
      <c r="N5" s="40" t="s">
        <v>78</v>
      </c>
      <c r="O5" s="19"/>
      <c r="P5" s="19"/>
      <c r="Q5" s="19"/>
      <c r="R5" s="19"/>
    </row>
    <row r="6" spans="1:60" s="33" customFormat="1" ht="33" customHeight="1">
      <c r="A6" s="20" t="s">
        <v>76</v>
      </c>
      <c r="B6" s="44" t="s">
        <v>77</v>
      </c>
      <c r="C6" s="22"/>
      <c r="D6" s="23" t="s">
        <v>81</v>
      </c>
      <c r="E6" s="24" t="s">
        <v>87</v>
      </c>
      <c r="F6" s="25">
        <v>88</v>
      </c>
      <c r="G6" s="26">
        <v>3</v>
      </c>
      <c r="H6" s="26">
        <v>7</v>
      </c>
      <c r="I6" s="34">
        <v>773</v>
      </c>
      <c r="J6" s="35">
        <v>126</v>
      </c>
      <c r="K6" s="36">
        <f>IF(I6&lt;&gt;0,I6/J6,"")</f>
        <v>6.134920634920635</v>
      </c>
      <c r="L6" s="41">
        <v>338731.11</v>
      </c>
      <c r="M6" s="42">
        <v>40335</v>
      </c>
      <c r="N6" s="43">
        <f>L6/M6</f>
        <v>8.397944960952026</v>
      </c>
      <c r="O6" s="37"/>
      <c r="P6" s="37"/>
      <c r="Q6" s="37"/>
      <c r="R6" s="37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s="33" customFormat="1" ht="33" customHeight="1">
      <c r="A7" s="20" t="s">
        <v>100</v>
      </c>
      <c r="B7" s="44" t="s">
        <v>0</v>
      </c>
      <c r="C7" s="22"/>
      <c r="D7" s="23" t="s">
        <v>81</v>
      </c>
      <c r="E7" s="24" t="s">
        <v>87</v>
      </c>
      <c r="F7" s="25">
        <v>29</v>
      </c>
      <c r="G7" s="26">
        <v>1</v>
      </c>
      <c r="H7" s="26">
        <v>7</v>
      </c>
      <c r="I7" s="34">
        <v>100</v>
      </c>
      <c r="J7" s="35">
        <v>20</v>
      </c>
      <c r="K7" s="36">
        <f>IF(I7&lt;&gt;0,I7/J7,"")</f>
        <v>5</v>
      </c>
      <c r="L7" s="41"/>
      <c r="M7" s="42"/>
      <c r="N7" s="43" t="e">
        <f>L7/M7</f>
        <v>#DIV/0!</v>
      </c>
      <c r="O7" s="37"/>
      <c r="P7" s="37"/>
      <c r="Q7" s="37"/>
      <c r="R7" s="37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</row>
    <row r="8" ht="33" customHeight="1">
      <c r="A8" s="13" t="s">
        <v>9</v>
      </c>
    </row>
  </sheetData>
  <sheetProtection/>
  <mergeCells count="2">
    <mergeCell ref="I3:K3"/>
    <mergeCell ref="L3:N3"/>
  </mergeCells>
  <printOptions/>
  <pageMargins left="0.7519685039370079" right="0.7519685039370079" top="1" bottom="1" header="0.5" footer="0.5"/>
  <pageSetup orientation="landscape" paperSize="9" scale="75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BV8"/>
  <sheetViews>
    <sheetView zoomScalePageLayoutView="0" workbookViewId="0" topLeftCell="A1">
      <selection activeCell="A1" sqref="A1:IV16384"/>
    </sheetView>
  </sheetViews>
  <sheetFormatPr defaultColWidth="4.140625" defaultRowHeight="39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1" width="7.28125" style="1" customWidth="1"/>
    <col min="22" max="22" width="11.7109375" style="1" customWidth="1"/>
    <col min="23" max="24" width="7.28125" style="1" customWidth="1"/>
    <col min="25" max="16384" width="4.140625" style="1" customWidth="1"/>
  </cols>
  <sheetData>
    <row r="2" s="16" customFormat="1" ht="39" customHeight="1">
      <c r="A2" s="16" t="s">
        <v>22</v>
      </c>
    </row>
    <row r="3" spans="1:24" s="5" customFormat="1" ht="39" customHeight="1">
      <c r="A3" s="3"/>
      <c r="B3" s="3"/>
      <c r="C3" s="3"/>
      <c r="D3" s="4" t="s">
        <v>59</v>
      </c>
      <c r="E3" s="3"/>
      <c r="F3" s="3" t="s">
        <v>63</v>
      </c>
      <c r="G3" s="3" t="s">
        <v>63</v>
      </c>
      <c r="H3" s="3" t="s">
        <v>65</v>
      </c>
      <c r="I3" s="72" t="s">
        <v>53</v>
      </c>
      <c r="J3" s="72"/>
      <c r="K3" s="72" t="s">
        <v>54</v>
      </c>
      <c r="L3" s="72"/>
      <c r="M3" s="72" t="s">
        <v>55</v>
      </c>
      <c r="N3" s="72"/>
      <c r="O3" s="72" t="s">
        <v>58</v>
      </c>
      <c r="P3" s="72"/>
      <c r="Q3" s="72" t="s">
        <v>70</v>
      </c>
      <c r="R3" s="72"/>
      <c r="S3" s="73" t="s">
        <v>95</v>
      </c>
      <c r="T3" s="74"/>
      <c r="U3" s="75"/>
      <c r="V3" s="78" t="s">
        <v>94</v>
      </c>
      <c r="W3" s="79"/>
      <c r="X3" s="80"/>
    </row>
    <row r="4" spans="1:24" s="5" customFormat="1" ht="39" customHeight="1">
      <c r="A4" s="6"/>
      <c r="B4" s="6"/>
      <c r="C4" s="6"/>
      <c r="D4" s="4" t="s">
        <v>60</v>
      </c>
      <c r="E4" s="7"/>
      <c r="F4" s="3" t="s">
        <v>62</v>
      </c>
      <c r="G4" s="3" t="s">
        <v>64</v>
      </c>
      <c r="H4" s="3" t="s">
        <v>59</v>
      </c>
      <c r="I4" s="8" t="s">
        <v>57</v>
      </c>
      <c r="J4" s="9" t="s">
        <v>56</v>
      </c>
      <c r="K4" s="8" t="s">
        <v>57</v>
      </c>
      <c r="L4" s="9" t="s">
        <v>56</v>
      </c>
      <c r="M4" s="8" t="s">
        <v>57</v>
      </c>
      <c r="N4" s="9" t="s">
        <v>56</v>
      </c>
      <c r="O4" s="8" t="s">
        <v>57</v>
      </c>
      <c r="P4" s="9" t="s">
        <v>56</v>
      </c>
      <c r="Q4" s="9" t="s">
        <v>73</v>
      </c>
      <c r="R4" s="8" t="s">
        <v>71</v>
      </c>
      <c r="S4" s="14" t="s">
        <v>57</v>
      </c>
      <c r="T4" s="15" t="s">
        <v>56</v>
      </c>
      <c r="U4" s="15" t="s">
        <v>56</v>
      </c>
      <c r="V4" s="39" t="s">
        <v>57</v>
      </c>
      <c r="W4" s="40" t="s">
        <v>56</v>
      </c>
      <c r="X4" s="40" t="s">
        <v>56</v>
      </c>
    </row>
    <row r="5" spans="1:24" s="12" customFormat="1" ht="39" customHeight="1">
      <c r="A5" s="10" t="s">
        <v>80</v>
      </c>
      <c r="B5" s="11" t="s">
        <v>75</v>
      </c>
      <c r="C5" s="11" t="s">
        <v>74</v>
      </c>
      <c r="D5" s="4" t="s">
        <v>66</v>
      </c>
      <c r="E5" s="3" t="s">
        <v>67</v>
      </c>
      <c r="F5" s="3" t="s">
        <v>68</v>
      </c>
      <c r="G5" s="3" t="s">
        <v>68</v>
      </c>
      <c r="H5" s="3" t="s">
        <v>69</v>
      </c>
      <c r="I5" s="8" t="s">
        <v>72</v>
      </c>
      <c r="J5" s="9" t="s">
        <v>78</v>
      </c>
      <c r="K5" s="8" t="s">
        <v>72</v>
      </c>
      <c r="L5" s="9" t="s">
        <v>78</v>
      </c>
      <c r="M5" s="8" t="s">
        <v>72</v>
      </c>
      <c r="N5" s="9" t="s">
        <v>78</v>
      </c>
      <c r="O5" s="8" t="s">
        <v>82</v>
      </c>
      <c r="P5" s="9" t="s">
        <v>78</v>
      </c>
      <c r="Q5" s="9" t="s">
        <v>78</v>
      </c>
      <c r="R5" s="8" t="s">
        <v>79</v>
      </c>
      <c r="S5" s="14" t="s">
        <v>82</v>
      </c>
      <c r="T5" s="15" t="s">
        <v>78</v>
      </c>
      <c r="U5" s="15" t="s">
        <v>78</v>
      </c>
      <c r="V5" s="39" t="s">
        <v>82</v>
      </c>
      <c r="W5" s="40" t="s">
        <v>78</v>
      </c>
      <c r="X5" s="40" t="s">
        <v>78</v>
      </c>
    </row>
    <row r="6" spans="1:74" s="33" customFormat="1" ht="39" customHeight="1">
      <c r="A6" s="20" t="s">
        <v>76</v>
      </c>
      <c r="B6" s="21" t="s">
        <v>77</v>
      </c>
      <c r="C6" s="22"/>
      <c r="D6" s="23" t="s">
        <v>81</v>
      </c>
      <c r="E6" s="24" t="s">
        <v>87</v>
      </c>
      <c r="F6" s="25">
        <v>88</v>
      </c>
      <c r="G6" s="26">
        <v>2</v>
      </c>
      <c r="H6" s="26">
        <v>8</v>
      </c>
      <c r="I6" s="27">
        <v>24</v>
      </c>
      <c r="J6" s="28">
        <v>4</v>
      </c>
      <c r="K6" s="27">
        <v>130</v>
      </c>
      <c r="L6" s="28">
        <v>20</v>
      </c>
      <c r="M6" s="27">
        <v>153</v>
      </c>
      <c r="N6" s="28">
        <v>23</v>
      </c>
      <c r="O6" s="29">
        <f>I6+K6+M6</f>
        <v>307</v>
      </c>
      <c r="P6" s="30">
        <f>J6+L6+N6</f>
        <v>47</v>
      </c>
      <c r="Q6" s="31">
        <f>IF(O6&lt;&gt;0,P6/G6,"")</f>
        <v>23.5</v>
      </c>
      <c r="R6" s="32">
        <f>IF(O6&lt;&gt;0,O6/P6,"")</f>
        <v>6.531914893617022</v>
      </c>
      <c r="S6" s="34">
        <f>I6+K6+M6</f>
        <v>307</v>
      </c>
      <c r="T6" s="35">
        <f>J6+L6+N6</f>
        <v>47</v>
      </c>
      <c r="U6" s="36">
        <f>IF(S6&lt;&gt;0,S6/T6,"")</f>
        <v>6.531914893617022</v>
      </c>
      <c r="V6" s="41">
        <v>339038.11</v>
      </c>
      <c r="W6" s="42">
        <v>40402</v>
      </c>
      <c r="X6" s="43">
        <f>IF(V6&lt;&gt;0,V6/W6,"")</f>
        <v>8.391616999158456</v>
      </c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8" ht="39" customHeight="1">
      <c r="A8" s="13" t="s">
        <v>83</v>
      </c>
    </row>
  </sheetData>
  <sheetProtection/>
  <mergeCells count="7">
    <mergeCell ref="V3:X3"/>
    <mergeCell ref="I3:J3"/>
    <mergeCell ref="K3:L3"/>
    <mergeCell ref="M3:N3"/>
    <mergeCell ref="O3:P3"/>
    <mergeCell ref="Q3:R3"/>
    <mergeCell ref="S3:U3"/>
  </mergeCells>
  <printOptions/>
  <pageMargins left="0.7519685039370079" right="0.7519685039370079" top="1" bottom="1" header="0.5" footer="0.5"/>
  <pageSetup orientation="landscape" paperSize="9" scale="5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BH8"/>
  <sheetViews>
    <sheetView zoomScalePageLayoutView="0" workbookViewId="0" topLeftCell="A1">
      <selection activeCell="A1" sqref="A1:IV16384"/>
    </sheetView>
  </sheetViews>
  <sheetFormatPr defaultColWidth="4.140625" defaultRowHeight="33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pans="1:18" s="16" customFormat="1" ht="21">
      <c r="A2" s="16" t="s">
        <v>41</v>
      </c>
      <c r="O2" s="17"/>
      <c r="P2" s="17"/>
      <c r="Q2" s="17"/>
      <c r="R2" s="17"/>
    </row>
    <row r="3" spans="1:18" s="5" customFormat="1" ht="12.75">
      <c r="A3" s="3"/>
      <c r="B3" s="3"/>
      <c r="C3" s="3"/>
      <c r="D3" s="4" t="s">
        <v>59</v>
      </c>
      <c r="E3" s="3"/>
      <c r="F3" s="3" t="s">
        <v>63</v>
      </c>
      <c r="G3" s="3" t="s">
        <v>63</v>
      </c>
      <c r="H3" s="3" t="s">
        <v>65</v>
      </c>
      <c r="I3" s="73" t="s">
        <v>84</v>
      </c>
      <c r="J3" s="74"/>
      <c r="K3" s="75"/>
      <c r="L3" s="78" t="s">
        <v>94</v>
      </c>
      <c r="M3" s="79"/>
      <c r="N3" s="80"/>
      <c r="O3" s="18"/>
      <c r="P3" s="18"/>
      <c r="Q3" s="18"/>
      <c r="R3" s="18"/>
    </row>
    <row r="4" spans="1:18" s="5" customFormat="1" ht="12.75">
      <c r="A4" s="6"/>
      <c r="B4" s="6"/>
      <c r="C4" s="6"/>
      <c r="D4" s="4" t="s">
        <v>60</v>
      </c>
      <c r="E4" s="7"/>
      <c r="F4" s="3" t="s">
        <v>62</v>
      </c>
      <c r="G4" s="3" t="s">
        <v>64</v>
      </c>
      <c r="H4" s="3" t="s">
        <v>59</v>
      </c>
      <c r="I4" s="14" t="s">
        <v>57</v>
      </c>
      <c r="J4" s="15" t="s">
        <v>56</v>
      </c>
      <c r="K4" s="15" t="s">
        <v>56</v>
      </c>
      <c r="L4" s="39" t="s">
        <v>57</v>
      </c>
      <c r="M4" s="40" t="s">
        <v>56</v>
      </c>
      <c r="N4" s="40" t="s">
        <v>56</v>
      </c>
      <c r="O4" s="18"/>
      <c r="P4" s="18"/>
      <c r="Q4" s="18"/>
      <c r="R4" s="18"/>
    </row>
    <row r="5" spans="1:18" s="12" customFormat="1" ht="25.5">
      <c r="A5" s="10" t="s">
        <v>80</v>
      </c>
      <c r="B5" s="11" t="s">
        <v>75</v>
      </c>
      <c r="C5" s="11" t="s">
        <v>74</v>
      </c>
      <c r="D5" s="4" t="s">
        <v>66</v>
      </c>
      <c r="E5" s="3" t="s">
        <v>67</v>
      </c>
      <c r="F5" s="3" t="s">
        <v>68</v>
      </c>
      <c r="G5" s="3" t="s">
        <v>68</v>
      </c>
      <c r="H5" s="3" t="s">
        <v>69</v>
      </c>
      <c r="I5" s="14" t="s">
        <v>82</v>
      </c>
      <c r="J5" s="15" t="s">
        <v>78</v>
      </c>
      <c r="K5" s="15" t="s">
        <v>78</v>
      </c>
      <c r="L5" s="39" t="s">
        <v>82</v>
      </c>
      <c r="M5" s="40" t="s">
        <v>78</v>
      </c>
      <c r="N5" s="40" t="s">
        <v>78</v>
      </c>
      <c r="O5" s="19"/>
      <c r="P5" s="19"/>
      <c r="Q5" s="19"/>
      <c r="R5" s="19"/>
    </row>
    <row r="6" spans="1:60" s="33" customFormat="1" ht="21" customHeight="1">
      <c r="A6" s="20" t="s">
        <v>76</v>
      </c>
      <c r="B6" s="44" t="s">
        <v>77</v>
      </c>
      <c r="C6" s="22"/>
      <c r="D6" s="23" t="s">
        <v>81</v>
      </c>
      <c r="E6" s="24" t="s">
        <v>87</v>
      </c>
      <c r="F6" s="25">
        <v>88</v>
      </c>
      <c r="G6" s="26">
        <v>1</v>
      </c>
      <c r="H6" s="26">
        <v>8</v>
      </c>
      <c r="I6" s="34">
        <v>508</v>
      </c>
      <c r="J6" s="35">
        <v>78</v>
      </c>
      <c r="K6" s="36">
        <f>IF(I6&lt;&gt;0,I6/J6,"")</f>
        <v>6.512820512820513</v>
      </c>
      <c r="L6" s="41">
        <v>339239.11</v>
      </c>
      <c r="M6" s="42">
        <v>40433</v>
      </c>
      <c r="N6" s="43">
        <f>L6/M6</f>
        <v>8.390154329384414</v>
      </c>
      <c r="O6" s="37"/>
      <c r="P6" s="37"/>
      <c r="Q6" s="37"/>
      <c r="R6" s="37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s="33" customFormat="1" ht="24.75" customHeight="1">
      <c r="A7" s="20" t="s">
        <v>100</v>
      </c>
      <c r="B7" s="44" t="s">
        <v>0</v>
      </c>
      <c r="C7" s="22"/>
      <c r="D7" s="23" t="s">
        <v>81</v>
      </c>
      <c r="E7" s="24" t="s">
        <v>87</v>
      </c>
      <c r="F7" s="25">
        <v>29</v>
      </c>
      <c r="G7" s="26">
        <v>1</v>
      </c>
      <c r="H7" s="26">
        <v>8</v>
      </c>
      <c r="I7" s="34">
        <v>420</v>
      </c>
      <c r="J7" s="35">
        <v>70</v>
      </c>
      <c r="K7" s="36">
        <f>IF(I7&lt;&gt;0,I7/J7,"")</f>
        <v>6</v>
      </c>
      <c r="L7" s="41"/>
      <c r="M7" s="42"/>
      <c r="N7" s="43" t="e">
        <f>L7/M7</f>
        <v>#DIV/0!</v>
      </c>
      <c r="O7" s="37"/>
      <c r="P7" s="37"/>
      <c r="Q7" s="37"/>
      <c r="R7" s="37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</row>
    <row r="8" ht="15.75">
      <c r="A8" s="13" t="s">
        <v>9</v>
      </c>
    </row>
    <row r="9" ht="57" customHeight="1"/>
  </sheetData>
  <sheetProtection/>
  <mergeCells count="2">
    <mergeCell ref="I3:K3"/>
    <mergeCell ref="L3:N3"/>
  </mergeCells>
  <printOptions/>
  <pageMargins left="0.7519685039370079" right="0.7519685039370079" top="1" bottom="1" header="0.5" footer="0.5"/>
  <pageSetup orientation="landscape" paperSize="9" scale="7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BS9"/>
  <sheetViews>
    <sheetView zoomScalePageLayoutView="0" workbookViewId="0" topLeftCell="A1">
      <selection activeCell="C1" sqref="A1:IV16384"/>
    </sheetView>
  </sheetViews>
  <sheetFormatPr defaultColWidth="4.140625" defaultRowHeight="39" customHeight="1"/>
  <cols>
    <col min="1" max="1" width="29.28125" style="1" customWidth="1"/>
    <col min="2" max="2" width="15.42187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1" width="7.28125" style="1" customWidth="1"/>
    <col min="22" max="16384" width="4.140625" style="1" customWidth="1"/>
  </cols>
  <sheetData>
    <row r="2" spans="1:23" s="16" customFormat="1" ht="21">
      <c r="A2" s="16" t="s">
        <v>42</v>
      </c>
      <c r="V2" s="17"/>
      <c r="W2" s="17"/>
    </row>
    <row r="3" spans="1:23" s="5" customFormat="1" ht="28.5" customHeight="1">
      <c r="A3" s="81" t="s">
        <v>47</v>
      </c>
      <c r="B3" s="84" t="s">
        <v>75</v>
      </c>
      <c r="C3" s="84" t="s">
        <v>74</v>
      </c>
      <c r="D3" s="88" t="s">
        <v>51</v>
      </c>
      <c r="E3" s="87" t="s">
        <v>67</v>
      </c>
      <c r="F3" s="3" t="s">
        <v>63</v>
      </c>
      <c r="G3" s="3" t="s">
        <v>63</v>
      </c>
      <c r="H3" s="3" t="s">
        <v>65</v>
      </c>
      <c r="I3" s="72" t="s">
        <v>53</v>
      </c>
      <c r="J3" s="72"/>
      <c r="K3" s="72" t="s">
        <v>54</v>
      </c>
      <c r="L3" s="72"/>
      <c r="M3" s="72" t="s">
        <v>55</v>
      </c>
      <c r="N3" s="72"/>
      <c r="O3" s="72" t="s">
        <v>58</v>
      </c>
      <c r="P3" s="72"/>
      <c r="Q3" s="72" t="s">
        <v>70</v>
      </c>
      <c r="R3" s="72"/>
      <c r="S3" s="73" t="s">
        <v>94</v>
      </c>
      <c r="T3" s="74"/>
      <c r="U3" s="75"/>
      <c r="V3" s="18"/>
      <c r="W3" s="18"/>
    </row>
    <row r="4" spans="1:23" s="5" customFormat="1" ht="25.5">
      <c r="A4" s="82"/>
      <c r="B4" s="85"/>
      <c r="C4" s="85"/>
      <c r="D4" s="89"/>
      <c r="E4" s="85"/>
      <c r="F4" s="3" t="s">
        <v>62</v>
      </c>
      <c r="G4" s="3" t="s">
        <v>64</v>
      </c>
      <c r="H4" s="3" t="s">
        <v>59</v>
      </c>
      <c r="I4" s="8" t="s">
        <v>57</v>
      </c>
      <c r="J4" s="9" t="s">
        <v>56</v>
      </c>
      <c r="K4" s="8" t="s">
        <v>57</v>
      </c>
      <c r="L4" s="9" t="s">
        <v>56</v>
      </c>
      <c r="M4" s="8" t="s">
        <v>57</v>
      </c>
      <c r="N4" s="9" t="s">
        <v>56</v>
      </c>
      <c r="O4" s="8" t="s">
        <v>57</v>
      </c>
      <c r="P4" s="9" t="s">
        <v>56</v>
      </c>
      <c r="Q4" s="9" t="s">
        <v>73</v>
      </c>
      <c r="R4" s="8" t="s">
        <v>71</v>
      </c>
      <c r="S4" s="14" t="s">
        <v>57</v>
      </c>
      <c r="T4" s="15" t="s">
        <v>56</v>
      </c>
      <c r="U4" s="15" t="s">
        <v>56</v>
      </c>
      <c r="V4" s="18"/>
      <c r="W4" s="18"/>
    </row>
    <row r="5" spans="1:23" s="12" customFormat="1" ht="25.5">
      <c r="A5" s="83"/>
      <c r="B5" s="86"/>
      <c r="C5" s="86"/>
      <c r="D5" s="4" t="s">
        <v>66</v>
      </c>
      <c r="E5" s="86"/>
      <c r="F5" s="3" t="s">
        <v>68</v>
      </c>
      <c r="G5" s="3" t="s">
        <v>68</v>
      </c>
      <c r="H5" s="3" t="s">
        <v>69</v>
      </c>
      <c r="I5" s="8" t="s">
        <v>72</v>
      </c>
      <c r="J5" s="9" t="s">
        <v>78</v>
      </c>
      <c r="K5" s="8" t="s">
        <v>72</v>
      </c>
      <c r="L5" s="9" t="s">
        <v>78</v>
      </c>
      <c r="M5" s="8" t="s">
        <v>72</v>
      </c>
      <c r="N5" s="9" t="s">
        <v>78</v>
      </c>
      <c r="O5" s="8" t="s">
        <v>82</v>
      </c>
      <c r="P5" s="9" t="s">
        <v>78</v>
      </c>
      <c r="Q5" s="9" t="s">
        <v>78</v>
      </c>
      <c r="R5" s="8" t="s">
        <v>79</v>
      </c>
      <c r="S5" s="14" t="s">
        <v>82</v>
      </c>
      <c r="T5" s="15" t="s">
        <v>78</v>
      </c>
      <c r="U5" s="15" t="s">
        <v>78</v>
      </c>
      <c r="V5" s="19"/>
      <c r="W5" s="19"/>
    </row>
    <row r="6" spans="1:21" s="49" customFormat="1" ht="33" customHeight="1">
      <c r="A6" s="45" t="s">
        <v>44</v>
      </c>
      <c r="B6" s="46" t="s">
        <v>45</v>
      </c>
      <c r="C6" s="46"/>
      <c r="D6" s="47" t="s">
        <v>46</v>
      </c>
      <c r="E6" s="24" t="s">
        <v>52</v>
      </c>
      <c r="F6" s="48">
        <v>12</v>
      </c>
      <c r="G6" s="48">
        <v>12</v>
      </c>
      <c r="H6" s="48">
        <v>1</v>
      </c>
      <c r="I6" s="53">
        <v>2253</v>
      </c>
      <c r="J6" s="52">
        <v>186</v>
      </c>
      <c r="K6" s="53">
        <v>3058</v>
      </c>
      <c r="L6" s="52">
        <v>255</v>
      </c>
      <c r="M6" s="53">
        <v>3462</v>
      </c>
      <c r="N6" s="52">
        <v>286</v>
      </c>
      <c r="O6" s="54">
        <f>I6+K6+M6</f>
        <v>8773</v>
      </c>
      <c r="P6" s="55">
        <f>J6+L6+N6</f>
        <v>727</v>
      </c>
      <c r="Q6" s="56">
        <f>IF(O6&lt;&gt;0,P6/G6,"")</f>
        <v>60.583333333333336</v>
      </c>
      <c r="R6" s="57">
        <f>IF(O6&lt;&gt;0,O6/P6,"")</f>
        <v>12.067400275103164</v>
      </c>
      <c r="S6" s="34">
        <f>I6+K6+M6</f>
        <v>8773</v>
      </c>
      <c r="T6" s="35">
        <f>J6+L6+N6</f>
        <v>727</v>
      </c>
      <c r="U6" s="36">
        <f>IF(S6&lt;&gt;0,S6/T6,"")</f>
        <v>12.067400275103164</v>
      </c>
    </row>
    <row r="7" spans="1:71" s="33" customFormat="1" ht="28.5" customHeight="1">
      <c r="A7" s="20" t="s">
        <v>76</v>
      </c>
      <c r="B7" s="51" t="s">
        <v>77</v>
      </c>
      <c r="C7" s="22"/>
      <c r="D7" s="50" t="s">
        <v>81</v>
      </c>
      <c r="E7" s="24" t="s">
        <v>87</v>
      </c>
      <c r="F7" s="25">
        <v>88</v>
      </c>
      <c r="G7" s="26">
        <v>1</v>
      </c>
      <c r="H7" s="26">
        <v>9</v>
      </c>
      <c r="I7" s="58">
        <v>300</v>
      </c>
      <c r="J7" s="59">
        <v>50</v>
      </c>
      <c r="K7" s="58">
        <v>312</v>
      </c>
      <c r="L7" s="59">
        <v>52</v>
      </c>
      <c r="M7" s="58">
        <v>598</v>
      </c>
      <c r="N7" s="59">
        <v>100</v>
      </c>
      <c r="O7" s="54">
        <f>I7+K7+M7</f>
        <v>1210</v>
      </c>
      <c r="P7" s="55">
        <f>J7+L7+N7</f>
        <v>202</v>
      </c>
      <c r="Q7" s="56">
        <f>IF(O7&lt;&gt;0,P7/G7,"")</f>
        <v>202</v>
      </c>
      <c r="R7" s="32">
        <f>IF(O7&lt;&gt;0,O7/P7,"")</f>
        <v>5.99009900990099</v>
      </c>
      <c r="S7" s="34">
        <v>340449.11</v>
      </c>
      <c r="T7" s="35">
        <v>40635</v>
      </c>
      <c r="U7" s="36">
        <f>IF(S7&lt;&gt;0,S7/T7,"")</f>
        <v>8.37822345268857</v>
      </c>
      <c r="V7" s="37"/>
      <c r="W7" s="37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9" ht="15.75">
      <c r="A9" s="38" t="s">
        <v>43</v>
      </c>
    </row>
  </sheetData>
  <sheetProtection/>
  <mergeCells count="11">
    <mergeCell ref="I3:J3"/>
    <mergeCell ref="K3:L3"/>
    <mergeCell ref="M3:N3"/>
    <mergeCell ref="O3:P3"/>
    <mergeCell ref="Q3:R3"/>
    <mergeCell ref="S3:U3"/>
    <mergeCell ref="A3:A5"/>
    <mergeCell ref="B3:B5"/>
    <mergeCell ref="C3:C5"/>
    <mergeCell ref="E3:E5"/>
    <mergeCell ref="D3:D4"/>
  </mergeCells>
  <printOptions/>
  <pageMargins left="0.7519685039370079" right="0.7519685039370079" top="1" bottom="1" header="0.5" footer="0.5"/>
  <pageSetup orientation="landscape" paperSize="9" scale="5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BH8"/>
  <sheetViews>
    <sheetView zoomScalePageLayoutView="0" workbookViewId="0" topLeftCell="A1">
      <selection activeCell="A1" sqref="A1:IV16384"/>
    </sheetView>
  </sheetViews>
  <sheetFormatPr defaultColWidth="4.140625" defaultRowHeight="30.75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pans="1:18" s="16" customFormat="1" ht="30.75" customHeight="1">
      <c r="A2" s="16" t="s">
        <v>50</v>
      </c>
      <c r="O2" s="17"/>
      <c r="P2" s="17"/>
      <c r="Q2" s="17"/>
      <c r="R2" s="17"/>
    </row>
    <row r="3" spans="1:18" s="5" customFormat="1" ht="30.75" customHeight="1">
      <c r="A3" s="3"/>
      <c r="B3" s="3"/>
      <c r="C3" s="3"/>
      <c r="D3" s="4" t="s">
        <v>59</v>
      </c>
      <c r="E3" s="3"/>
      <c r="F3" s="3" t="s">
        <v>63</v>
      </c>
      <c r="G3" s="3" t="s">
        <v>63</v>
      </c>
      <c r="H3" s="3" t="s">
        <v>65</v>
      </c>
      <c r="I3" s="73" t="s">
        <v>84</v>
      </c>
      <c r="J3" s="74"/>
      <c r="K3" s="75"/>
      <c r="L3" s="90" t="s">
        <v>94</v>
      </c>
      <c r="M3" s="91"/>
      <c r="N3" s="92"/>
      <c r="O3" s="18"/>
      <c r="P3" s="18"/>
      <c r="Q3" s="18"/>
      <c r="R3" s="18"/>
    </row>
    <row r="4" spans="1:18" s="5" customFormat="1" ht="30.75" customHeight="1">
      <c r="A4" s="6"/>
      <c r="B4" s="6"/>
      <c r="C4" s="6"/>
      <c r="D4" s="4" t="s">
        <v>60</v>
      </c>
      <c r="E4" s="7"/>
      <c r="F4" s="3" t="s">
        <v>62</v>
      </c>
      <c r="G4" s="3" t="s">
        <v>64</v>
      </c>
      <c r="H4" s="3" t="s">
        <v>59</v>
      </c>
      <c r="I4" s="14" t="s">
        <v>57</v>
      </c>
      <c r="J4" s="15" t="s">
        <v>56</v>
      </c>
      <c r="K4" s="15" t="s">
        <v>56</v>
      </c>
      <c r="L4" s="60" t="s">
        <v>57</v>
      </c>
      <c r="M4" s="61" t="s">
        <v>56</v>
      </c>
      <c r="N4" s="61" t="s">
        <v>56</v>
      </c>
      <c r="O4" s="18"/>
      <c r="P4" s="18"/>
      <c r="Q4" s="18"/>
      <c r="R4" s="18"/>
    </row>
    <row r="5" spans="1:18" s="12" customFormat="1" ht="30.75" customHeight="1">
      <c r="A5" s="10" t="s">
        <v>80</v>
      </c>
      <c r="B5" s="11" t="s">
        <v>75</v>
      </c>
      <c r="C5" s="11" t="s">
        <v>74</v>
      </c>
      <c r="D5" s="4" t="s">
        <v>66</v>
      </c>
      <c r="E5" s="3" t="s">
        <v>67</v>
      </c>
      <c r="F5" s="3" t="s">
        <v>68</v>
      </c>
      <c r="G5" s="3" t="s">
        <v>68</v>
      </c>
      <c r="H5" s="3" t="s">
        <v>69</v>
      </c>
      <c r="I5" s="14" t="s">
        <v>82</v>
      </c>
      <c r="J5" s="15" t="s">
        <v>78</v>
      </c>
      <c r="K5" s="15" t="s">
        <v>78</v>
      </c>
      <c r="L5" s="60" t="s">
        <v>82</v>
      </c>
      <c r="M5" s="61" t="s">
        <v>78</v>
      </c>
      <c r="N5" s="61" t="s">
        <v>78</v>
      </c>
      <c r="O5" s="19"/>
      <c r="P5" s="19"/>
      <c r="Q5" s="19"/>
      <c r="R5" s="19"/>
    </row>
    <row r="6" spans="1:60" s="33" customFormat="1" ht="30.75" customHeight="1">
      <c r="A6" s="20" t="s">
        <v>76</v>
      </c>
      <c r="B6" s="44" t="s">
        <v>77</v>
      </c>
      <c r="C6" s="22"/>
      <c r="D6" s="23" t="s">
        <v>81</v>
      </c>
      <c r="E6" s="24" t="s">
        <v>87</v>
      </c>
      <c r="F6" s="25">
        <v>88</v>
      </c>
      <c r="G6" s="26">
        <v>2</v>
      </c>
      <c r="H6" s="26">
        <v>9</v>
      </c>
      <c r="I6" s="34">
        <v>1291</v>
      </c>
      <c r="J6" s="35">
        <v>217</v>
      </c>
      <c r="K6" s="36">
        <f>IF(I6&lt;&gt;0,I6/J6,"")</f>
        <v>5.949308755760368</v>
      </c>
      <c r="L6" s="62">
        <v>340530.11</v>
      </c>
      <c r="M6" s="63">
        <v>40650</v>
      </c>
      <c r="N6" s="64">
        <f>L6/M6</f>
        <v>8.377124477244772</v>
      </c>
      <c r="O6" s="37"/>
      <c r="P6" s="37"/>
      <c r="Q6" s="37"/>
      <c r="R6" s="37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s="33" customFormat="1" ht="30.75" customHeight="1">
      <c r="A7" s="20" t="s">
        <v>48</v>
      </c>
      <c r="B7" s="44" t="s">
        <v>45</v>
      </c>
      <c r="C7" s="22"/>
      <c r="D7" s="23" t="s">
        <v>49</v>
      </c>
      <c r="E7" s="24" t="s">
        <v>87</v>
      </c>
      <c r="F7" s="25">
        <v>12</v>
      </c>
      <c r="G7" s="26">
        <v>12</v>
      </c>
      <c r="H7" s="26">
        <v>1</v>
      </c>
      <c r="I7" s="34">
        <v>14891.28</v>
      </c>
      <c r="J7" s="35">
        <v>1466</v>
      </c>
      <c r="K7" s="36">
        <f>IF(I7&lt;&gt;0,I7/J7,"")</f>
        <v>10.157762619372443</v>
      </c>
      <c r="L7" s="62">
        <v>14891.28</v>
      </c>
      <c r="M7" s="63">
        <v>1466</v>
      </c>
      <c r="N7" s="65">
        <f>L7/M7</f>
        <v>10.157762619372443</v>
      </c>
      <c r="O7" s="37"/>
      <c r="P7" s="37"/>
      <c r="Q7" s="37"/>
      <c r="R7" s="37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</row>
    <row r="8" ht="30.75" customHeight="1">
      <c r="A8" s="13" t="s">
        <v>9</v>
      </c>
    </row>
    <row r="12" ht="46.5" customHeight="1"/>
  </sheetData>
  <sheetProtection/>
  <mergeCells count="2">
    <mergeCell ref="I3:K3"/>
    <mergeCell ref="L3:N3"/>
  </mergeCells>
  <printOptions/>
  <pageMargins left="0.7519685039370079" right="0.7519685039370079" top="1" bottom="1" header="0.5" footer="0.5"/>
  <pageSetup orientation="landscape" paperSize="9" scale="6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BS8"/>
  <sheetViews>
    <sheetView zoomScalePageLayoutView="0" workbookViewId="0" topLeftCell="A1">
      <selection activeCell="A2" sqref="A2"/>
    </sheetView>
  </sheetViews>
  <sheetFormatPr defaultColWidth="4.140625" defaultRowHeight="39" customHeight="1"/>
  <cols>
    <col min="1" max="1" width="29.28125" style="1" customWidth="1"/>
    <col min="2" max="2" width="15.421875" style="1" customWidth="1"/>
    <col min="3" max="3" width="9.710937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1" width="7.28125" style="1" customWidth="1"/>
    <col min="22" max="16384" width="4.140625" style="1" customWidth="1"/>
  </cols>
  <sheetData>
    <row r="2" spans="1:23" s="16" customFormat="1" ht="21">
      <c r="A2" s="16" t="s">
        <v>40</v>
      </c>
      <c r="V2" s="17"/>
      <c r="W2" s="17"/>
    </row>
    <row r="3" spans="1:23" s="5" customFormat="1" ht="12.75">
      <c r="A3" s="81" t="s">
        <v>47</v>
      </c>
      <c r="B3" s="84" t="s">
        <v>75</v>
      </c>
      <c r="C3" s="93" t="s">
        <v>74</v>
      </c>
      <c r="D3" s="88" t="s">
        <v>51</v>
      </c>
      <c r="E3" s="87" t="s">
        <v>67</v>
      </c>
      <c r="F3" s="3" t="s">
        <v>63</v>
      </c>
      <c r="G3" s="3" t="s">
        <v>63</v>
      </c>
      <c r="H3" s="3" t="s">
        <v>65</v>
      </c>
      <c r="I3" s="72" t="s">
        <v>53</v>
      </c>
      <c r="J3" s="72"/>
      <c r="K3" s="72" t="s">
        <v>54</v>
      </c>
      <c r="L3" s="72"/>
      <c r="M3" s="72" t="s">
        <v>55</v>
      </c>
      <c r="N3" s="72"/>
      <c r="O3" s="72" t="s">
        <v>58</v>
      </c>
      <c r="P3" s="72"/>
      <c r="Q3" s="72" t="s">
        <v>70</v>
      </c>
      <c r="R3" s="72"/>
      <c r="S3" s="73" t="s">
        <v>94</v>
      </c>
      <c r="T3" s="74"/>
      <c r="U3" s="75"/>
      <c r="V3" s="18"/>
      <c r="W3" s="18"/>
    </row>
    <row r="4" spans="1:23" s="5" customFormat="1" ht="25.5">
      <c r="A4" s="82"/>
      <c r="B4" s="85"/>
      <c r="C4" s="94"/>
      <c r="D4" s="89"/>
      <c r="E4" s="85"/>
      <c r="F4" s="3" t="s">
        <v>62</v>
      </c>
      <c r="G4" s="3" t="s">
        <v>64</v>
      </c>
      <c r="H4" s="3" t="s">
        <v>59</v>
      </c>
      <c r="I4" s="8" t="s">
        <v>57</v>
      </c>
      <c r="J4" s="9" t="s">
        <v>56</v>
      </c>
      <c r="K4" s="8" t="s">
        <v>57</v>
      </c>
      <c r="L4" s="9" t="s">
        <v>56</v>
      </c>
      <c r="M4" s="8" t="s">
        <v>57</v>
      </c>
      <c r="N4" s="9" t="s">
        <v>56</v>
      </c>
      <c r="O4" s="8" t="s">
        <v>57</v>
      </c>
      <c r="P4" s="9" t="s">
        <v>56</v>
      </c>
      <c r="Q4" s="9" t="s">
        <v>73</v>
      </c>
      <c r="R4" s="8" t="s">
        <v>71</v>
      </c>
      <c r="S4" s="14" t="s">
        <v>57</v>
      </c>
      <c r="T4" s="15" t="s">
        <v>56</v>
      </c>
      <c r="U4" s="15" t="s">
        <v>56</v>
      </c>
      <c r="V4" s="18"/>
      <c r="W4" s="18"/>
    </row>
    <row r="5" spans="1:23" s="12" customFormat="1" ht="25.5">
      <c r="A5" s="83"/>
      <c r="B5" s="86"/>
      <c r="C5" s="95"/>
      <c r="D5" s="4" t="s">
        <v>66</v>
      </c>
      <c r="E5" s="86"/>
      <c r="F5" s="3" t="s">
        <v>68</v>
      </c>
      <c r="G5" s="3" t="s">
        <v>68</v>
      </c>
      <c r="H5" s="3" t="s">
        <v>69</v>
      </c>
      <c r="I5" s="8" t="s">
        <v>72</v>
      </c>
      <c r="J5" s="9" t="s">
        <v>78</v>
      </c>
      <c r="K5" s="8" t="s">
        <v>72</v>
      </c>
      <c r="L5" s="9" t="s">
        <v>78</v>
      </c>
      <c r="M5" s="8" t="s">
        <v>72</v>
      </c>
      <c r="N5" s="9" t="s">
        <v>78</v>
      </c>
      <c r="O5" s="8" t="s">
        <v>82</v>
      </c>
      <c r="P5" s="9" t="s">
        <v>78</v>
      </c>
      <c r="Q5" s="9" t="s">
        <v>78</v>
      </c>
      <c r="R5" s="8" t="s">
        <v>79</v>
      </c>
      <c r="S5" s="14" t="s">
        <v>82</v>
      </c>
      <c r="T5" s="15" t="s">
        <v>78</v>
      </c>
      <c r="U5" s="15" t="s">
        <v>78</v>
      </c>
      <c r="V5" s="19"/>
      <c r="W5" s="19"/>
    </row>
    <row r="6" spans="1:71" s="33" customFormat="1" ht="33" customHeight="1">
      <c r="A6" s="20" t="s">
        <v>76</v>
      </c>
      <c r="B6" s="51" t="s">
        <v>77</v>
      </c>
      <c r="C6" s="22"/>
      <c r="D6" s="50" t="s">
        <v>81</v>
      </c>
      <c r="E6" s="24" t="s">
        <v>87</v>
      </c>
      <c r="F6" s="25">
        <v>88</v>
      </c>
      <c r="G6" s="26">
        <v>1</v>
      </c>
      <c r="H6" s="26">
        <v>11</v>
      </c>
      <c r="I6" s="58">
        <v>76</v>
      </c>
      <c r="J6" s="59">
        <v>14</v>
      </c>
      <c r="K6" s="58">
        <v>87</v>
      </c>
      <c r="L6" s="59">
        <v>15</v>
      </c>
      <c r="M6" s="58">
        <v>56</v>
      </c>
      <c r="N6" s="59">
        <v>10</v>
      </c>
      <c r="O6" s="54">
        <f>I6+K6+M6</f>
        <v>219</v>
      </c>
      <c r="P6" s="55">
        <f>J6+L6+N6</f>
        <v>39</v>
      </c>
      <c r="Q6" s="56">
        <f>IF(O6&lt;&gt;0,P6/G6,"")</f>
        <v>39</v>
      </c>
      <c r="R6" s="32">
        <f>IF(O6&lt;&gt;0,O6/P6,"")</f>
        <v>5.615384615384615</v>
      </c>
      <c r="S6" s="34">
        <v>340749.11</v>
      </c>
      <c r="T6" s="35">
        <v>40689</v>
      </c>
      <c r="U6" s="36">
        <f>IF(S6&lt;&gt;0,S6/T6,"")</f>
        <v>8.374477377178106</v>
      </c>
      <c r="V6" s="37"/>
      <c r="W6" s="37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8" ht="15.75">
      <c r="A8" s="38" t="s">
        <v>43</v>
      </c>
    </row>
  </sheetData>
  <sheetProtection/>
  <mergeCells count="11">
    <mergeCell ref="A3:A5"/>
    <mergeCell ref="B3:B5"/>
    <mergeCell ref="C3:C5"/>
    <mergeCell ref="D3:D4"/>
    <mergeCell ref="E3:E5"/>
    <mergeCell ref="I3:J3"/>
    <mergeCell ref="K3:L3"/>
    <mergeCell ref="M3:N3"/>
    <mergeCell ref="O3:P3"/>
    <mergeCell ref="Q3:R3"/>
    <mergeCell ref="S3:U3"/>
  </mergeCells>
  <printOptions/>
  <pageMargins left="0.7519685039370079" right="0.7519685039370079" top="1" bottom="1" header="0.5" footer="0.5"/>
  <pageSetup orientation="landscape" paperSize="9" scale="6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BH8"/>
  <sheetViews>
    <sheetView zoomScalePageLayoutView="0" workbookViewId="0" topLeftCell="A1">
      <selection activeCell="B7" sqref="B7"/>
    </sheetView>
  </sheetViews>
  <sheetFormatPr defaultColWidth="4.140625" defaultRowHeight="22.5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pans="1:18" s="16" customFormat="1" ht="22.5" customHeight="1">
      <c r="A2" s="16" t="s">
        <v>32</v>
      </c>
      <c r="O2" s="17"/>
      <c r="P2" s="17"/>
      <c r="Q2" s="17"/>
      <c r="R2" s="17"/>
    </row>
    <row r="3" spans="1:18" s="5" customFormat="1" ht="22.5" customHeight="1">
      <c r="A3" s="3"/>
      <c r="B3" s="3"/>
      <c r="C3" s="3"/>
      <c r="D3" s="4" t="s">
        <v>59</v>
      </c>
      <c r="E3" s="3"/>
      <c r="F3" s="3" t="s">
        <v>63</v>
      </c>
      <c r="G3" s="3" t="s">
        <v>63</v>
      </c>
      <c r="H3" s="3" t="s">
        <v>65</v>
      </c>
      <c r="I3" s="73" t="s">
        <v>84</v>
      </c>
      <c r="J3" s="74"/>
      <c r="K3" s="75"/>
      <c r="L3" s="90" t="s">
        <v>94</v>
      </c>
      <c r="M3" s="91"/>
      <c r="N3" s="92"/>
      <c r="O3" s="18"/>
      <c r="P3" s="18"/>
      <c r="Q3" s="18"/>
      <c r="R3" s="18"/>
    </row>
    <row r="4" spans="1:18" s="5" customFormat="1" ht="22.5" customHeight="1">
      <c r="A4" s="6"/>
      <c r="B4" s="6"/>
      <c r="C4" s="6"/>
      <c r="D4" s="4" t="s">
        <v>60</v>
      </c>
      <c r="E4" s="7"/>
      <c r="F4" s="3" t="s">
        <v>62</v>
      </c>
      <c r="G4" s="3" t="s">
        <v>64</v>
      </c>
      <c r="H4" s="3" t="s">
        <v>59</v>
      </c>
      <c r="I4" s="14" t="s">
        <v>57</v>
      </c>
      <c r="J4" s="15" t="s">
        <v>56</v>
      </c>
      <c r="K4" s="15" t="s">
        <v>56</v>
      </c>
      <c r="L4" s="60" t="s">
        <v>57</v>
      </c>
      <c r="M4" s="61" t="s">
        <v>56</v>
      </c>
      <c r="N4" s="61" t="s">
        <v>56</v>
      </c>
      <c r="O4" s="18"/>
      <c r="P4" s="18"/>
      <c r="Q4" s="18"/>
      <c r="R4" s="18"/>
    </row>
    <row r="5" spans="1:18" s="12" customFormat="1" ht="27.75" customHeight="1">
      <c r="A5" s="10" t="s">
        <v>80</v>
      </c>
      <c r="B5" s="11" t="s">
        <v>75</v>
      </c>
      <c r="C5" s="11" t="s">
        <v>74</v>
      </c>
      <c r="D5" s="4" t="s">
        <v>66</v>
      </c>
      <c r="E5" s="3" t="s">
        <v>67</v>
      </c>
      <c r="F5" s="3" t="s">
        <v>68</v>
      </c>
      <c r="G5" s="3" t="s">
        <v>68</v>
      </c>
      <c r="H5" s="3" t="s">
        <v>69</v>
      </c>
      <c r="I5" s="14" t="s">
        <v>82</v>
      </c>
      <c r="J5" s="15" t="s">
        <v>78</v>
      </c>
      <c r="K5" s="15" t="s">
        <v>78</v>
      </c>
      <c r="L5" s="60" t="s">
        <v>82</v>
      </c>
      <c r="M5" s="61" t="s">
        <v>78</v>
      </c>
      <c r="N5" s="61" t="s">
        <v>78</v>
      </c>
      <c r="O5" s="19"/>
      <c r="P5" s="19"/>
      <c r="Q5" s="19"/>
      <c r="R5" s="19"/>
    </row>
    <row r="6" spans="1:60" s="33" customFormat="1" ht="22.5" customHeight="1">
      <c r="A6" s="20" t="s">
        <v>76</v>
      </c>
      <c r="B6" s="44" t="s">
        <v>77</v>
      </c>
      <c r="C6" s="22"/>
      <c r="D6" s="23" t="s">
        <v>81</v>
      </c>
      <c r="E6" s="24" t="s">
        <v>87</v>
      </c>
      <c r="F6" s="25">
        <v>88</v>
      </c>
      <c r="G6" s="26">
        <v>1</v>
      </c>
      <c r="H6" s="26">
        <v>11</v>
      </c>
      <c r="I6" s="34">
        <v>281</v>
      </c>
      <c r="J6" s="35">
        <v>51</v>
      </c>
      <c r="K6" s="36">
        <f>IF(I6&lt;&gt;0,I6/J6,"")</f>
        <v>5.509803921568627</v>
      </c>
      <c r="L6" s="62">
        <v>340801.11</v>
      </c>
      <c r="M6" s="63">
        <v>40699</v>
      </c>
      <c r="N6" s="64">
        <f>L6/M6</f>
        <v>8.373697388142215</v>
      </c>
      <c r="O6" s="37"/>
      <c r="P6" s="37"/>
      <c r="Q6" s="37"/>
      <c r="R6" s="37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s="33" customFormat="1" ht="22.5" customHeight="1">
      <c r="A7" s="20"/>
      <c r="B7" s="44"/>
      <c r="C7" s="22"/>
      <c r="D7" s="23"/>
      <c r="E7" s="24"/>
      <c r="F7" s="25"/>
      <c r="G7" s="26"/>
      <c r="H7" s="26"/>
      <c r="I7" s="34"/>
      <c r="J7" s="35"/>
      <c r="K7" s="36"/>
      <c r="L7" s="62"/>
      <c r="M7" s="63"/>
      <c r="N7" s="65"/>
      <c r="O7" s="37"/>
      <c r="P7" s="37"/>
      <c r="Q7" s="37"/>
      <c r="R7" s="37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</row>
    <row r="8" ht="22.5" customHeight="1">
      <c r="A8" s="13"/>
    </row>
  </sheetData>
  <sheetProtection/>
  <mergeCells count="2">
    <mergeCell ref="I3:K3"/>
    <mergeCell ref="L3:N3"/>
  </mergeCells>
  <printOptions/>
  <pageMargins left="0.7519685039370079" right="0.7519685039370079" top="1" bottom="1" header="0.5" footer="0.5"/>
  <pageSetup orientation="landscape" paperSize="9" scale="7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Q10"/>
  <sheetViews>
    <sheetView zoomScalePageLayoutView="0" workbookViewId="0" topLeftCell="A1">
      <selection activeCell="S1" sqref="S1:U16384"/>
    </sheetView>
  </sheetViews>
  <sheetFormatPr defaultColWidth="4.140625" defaultRowHeight="36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1" width="7.28125" style="1" customWidth="1"/>
    <col min="22" max="16384" width="4.140625" style="1" customWidth="1"/>
  </cols>
  <sheetData>
    <row r="2" spans="1:31" s="16" customFormat="1" ht="36" customHeight="1">
      <c r="A2" s="16" t="s">
        <v>86</v>
      </c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1" s="5" customFormat="1" ht="36" customHeight="1">
      <c r="A3" s="3"/>
      <c r="B3" s="3"/>
      <c r="C3" s="3"/>
      <c r="D3" s="4" t="s">
        <v>59</v>
      </c>
      <c r="E3" s="3"/>
      <c r="F3" s="3" t="s">
        <v>63</v>
      </c>
      <c r="G3" s="3" t="s">
        <v>63</v>
      </c>
      <c r="H3" s="3" t="s">
        <v>65</v>
      </c>
      <c r="I3" s="72" t="s">
        <v>53</v>
      </c>
      <c r="J3" s="72"/>
      <c r="K3" s="72" t="s">
        <v>54</v>
      </c>
      <c r="L3" s="72"/>
      <c r="M3" s="72" t="s">
        <v>55</v>
      </c>
      <c r="N3" s="72"/>
      <c r="O3" s="72" t="s">
        <v>58</v>
      </c>
      <c r="P3" s="72"/>
      <c r="Q3" s="72" t="s">
        <v>70</v>
      </c>
      <c r="R3" s="72"/>
      <c r="S3" s="73" t="s">
        <v>84</v>
      </c>
      <c r="T3" s="74"/>
      <c r="U3" s="75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s="5" customFormat="1" ht="36" customHeight="1">
      <c r="A4" s="6"/>
      <c r="B4" s="6"/>
      <c r="C4" s="6"/>
      <c r="D4" s="4" t="s">
        <v>60</v>
      </c>
      <c r="E4" s="7"/>
      <c r="F4" s="3" t="s">
        <v>62</v>
      </c>
      <c r="G4" s="3" t="s">
        <v>64</v>
      </c>
      <c r="H4" s="3" t="s">
        <v>59</v>
      </c>
      <c r="I4" s="8" t="s">
        <v>57</v>
      </c>
      <c r="J4" s="9" t="s">
        <v>56</v>
      </c>
      <c r="K4" s="8" t="s">
        <v>57</v>
      </c>
      <c r="L4" s="9" t="s">
        <v>56</v>
      </c>
      <c r="M4" s="8" t="s">
        <v>57</v>
      </c>
      <c r="N4" s="9" t="s">
        <v>56</v>
      </c>
      <c r="O4" s="8" t="s">
        <v>57</v>
      </c>
      <c r="P4" s="9" t="s">
        <v>56</v>
      </c>
      <c r="Q4" s="9" t="s">
        <v>73</v>
      </c>
      <c r="R4" s="8" t="s">
        <v>71</v>
      </c>
      <c r="S4" s="14" t="s">
        <v>57</v>
      </c>
      <c r="T4" s="15" t="s">
        <v>56</v>
      </c>
      <c r="U4" s="15" t="s">
        <v>56</v>
      </c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s="12" customFormat="1" ht="36" customHeight="1">
      <c r="A5" s="10" t="s">
        <v>80</v>
      </c>
      <c r="B5" s="11" t="s">
        <v>75</v>
      </c>
      <c r="C5" s="11" t="s">
        <v>74</v>
      </c>
      <c r="D5" s="4" t="s">
        <v>66</v>
      </c>
      <c r="E5" s="3" t="s">
        <v>67</v>
      </c>
      <c r="F5" s="3" t="s">
        <v>68</v>
      </c>
      <c r="G5" s="3" t="s">
        <v>68</v>
      </c>
      <c r="H5" s="3" t="s">
        <v>69</v>
      </c>
      <c r="I5" s="8" t="s">
        <v>72</v>
      </c>
      <c r="J5" s="9" t="s">
        <v>78</v>
      </c>
      <c r="K5" s="8" t="s">
        <v>72</v>
      </c>
      <c r="L5" s="9" t="s">
        <v>78</v>
      </c>
      <c r="M5" s="8" t="s">
        <v>72</v>
      </c>
      <c r="N5" s="9" t="s">
        <v>78</v>
      </c>
      <c r="O5" s="8" t="s">
        <v>82</v>
      </c>
      <c r="P5" s="9" t="s">
        <v>78</v>
      </c>
      <c r="Q5" s="9" t="s">
        <v>78</v>
      </c>
      <c r="R5" s="8" t="s">
        <v>79</v>
      </c>
      <c r="S5" s="14" t="s">
        <v>82</v>
      </c>
      <c r="T5" s="15" t="s">
        <v>78</v>
      </c>
      <c r="U5" s="15" t="s">
        <v>78</v>
      </c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69" s="33" customFormat="1" ht="36" customHeight="1">
      <c r="A6" s="20" t="s">
        <v>76</v>
      </c>
      <c r="B6" s="21" t="s">
        <v>77</v>
      </c>
      <c r="C6" s="22"/>
      <c r="D6" s="23" t="s">
        <v>81</v>
      </c>
      <c r="E6" s="24" t="s">
        <v>87</v>
      </c>
      <c r="F6" s="25">
        <v>88</v>
      </c>
      <c r="G6" s="26">
        <v>88</v>
      </c>
      <c r="H6" s="26">
        <v>1</v>
      </c>
      <c r="I6" s="27">
        <v>18439</v>
      </c>
      <c r="J6" s="28">
        <v>2110</v>
      </c>
      <c r="K6" s="27">
        <v>37889.5</v>
      </c>
      <c r="L6" s="28">
        <v>4177</v>
      </c>
      <c r="M6" s="27">
        <v>42995</v>
      </c>
      <c r="N6" s="28">
        <v>4657</v>
      </c>
      <c r="O6" s="29">
        <f>SUM(I6+K6+M6)</f>
        <v>99323.5</v>
      </c>
      <c r="P6" s="30">
        <f>J6+L6+N6</f>
        <v>10944</v>
      </c>
      <c r="Q6" s="31">
        <f>IF(O6&lt;&gt;0,P6/G6,"")</f>
        <v>124.36363636363636</v>
      </c>
      <c r="R6" s="32">
        <f>IF(O6&lt;&gt;0,O6/P6,"")</f>
        <v>9.075612207602338</v>
      </c>
      <c r="S6" s="34">
        <v>206357.37</v>
      </c>
      <c r="T6" s="35">
        <v>24026</v>
      </c>
      <c r="U6" s="36">
        <f>IF(S6&lt;&gt;0,S6/T6,"")</f>
        <v>8.58891908765504</v>
      </c>
      <c r="V6" s="37"/>
      <c r="W6" s="37"/>
      <c r="X6" s="37"/>
      <c r="Y6" s="37"/>
      <c r="Z6" s="37"/>
      <c r="AA6" s="37"/>
      <c r="AB6" s="37"/>
      <c r="AC6" s="37"/>
      <c r="AD6" s="37"/>
      <c r="AE6" s="3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</row>
    <row r="7" spans="1:21" ht="36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10" ht="36" customHeight="1">
      <c r="A10" s="13" t="s">
        <v>83</v>
      </c>
    </row>
  </sheetData>
  <sheetProtection/>
  <mergeCells count="6">
    <mergeCell ref="I3:J3"/>
    <mergeCell ref="K3:L3"/>
    <mergeCell ref="M3:N3"/>
    <mergeCell ref="O3:P3"/>
    <mergeCell ref="Q3:R3"/>
    <mergeCell ref="S3:U3"/>
  </mergeCells>
  <printOptions/>
  <pageMargins left="0.43333333333333335" right="0.7519685039370079" top="1" bottom="1" header="0.5" footer="0.5"/>
  <pageSetup orientation="landscape" paperSize="9" scale="60"/>
</worksheet>
</file>

<file path=xl/worksheets/sheet20.xml><?xml version="1.0" encoding="utf-8"?>
<worksheet xmlns="http://schemas.openxmlformats.org/spreadsheetml/2006/main" xmlns:r="http://schemas.openxmlformats.org/officeDocument/2006/relationships">
  <dimension ref="A2:BH7"/>
  <sheetViews>
    <sheetView zoomScalePageLayoutView="0" workbookViewId="0" topLeftCell="A1">
      <selection activeCell="A1" sqref="A1:IV16384"/>
    </sheetView>
  </sheetViews>
  <sheetFormatPr defaultColWidth="4.140625" defaultRowHeight="31.5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pans="1:18" s="16" customFormat="1" ht="31.5" customHeight="1">
      <c r="A2" s="16" t="s">
        <v>26</v>
      </c>
      <c r="O2" s="17"/>
      <c r="P2" s="17"/>
      <c r="Q2" s="17"/>
      <c r="R2" s="17"/>
    </row>
    <row r="3" spans="1:18" s="5" customFormat="1" ht="31.5" customHeight="1">
      <c r="A3" s="3"/>
      <c r="B3" s="3"/>
      <c r="C3" s="3"/>
      <c r="D3" s="4" t="s">
        <v>59</v>
      </c>
      <c r="E3" s="3"/>
      <c r="F3" s="3" t="s">
        <v>63</v>
      </c>
      <c r="G3" s="3" t="s">
        <v>63</v>
      </c>
      <c r="H3" s="3" t="s">
        <v>65</v>
      </c>
      <c r="I3" s="73" t="s">
        <v>84</v>
      </c>
      <c r="J3" s="74"/>
      <c r="K3" s="75"/>
      <c r="L3" s="90" t="s">
        <v>94</v>
      </c>
      <c r="M3" s="91"/>
      <c r="N3" s="92"/>
      <c r="O3" s="18"/>
      <c r="P3" s="18"/>
      <c r="Q3" s="18"/>
      <c r="R3" s="18"/>
    </row>
    <row r="4" spans="1:18" s="5" customFormat="1" ht="31.5" customHeight="1">
      <c r="A4" s="6"/>
      <c r="B4" s="6"/>
      <c r="C4" s="6"/>
      <c r="D4" s="4" t="s">
        <v>60</v>
      </c>
      <c r="E4" s="7"/>
      <c r="F4" s="3" t="s">
        <v>62</v>
      </c>
      <c r="G4" s="3" t="s">
        <v>64</v>
      </c>
      <c r="H4" s="3" t="s">
        <v>59</v>
      </c>
      <c r="I4" s="14" t="s">
        <v>57</v>
      </c>
      <c r="J4" s="15" t="s">
        <v>56</v>
      </c>
      <c r="K4" s="15" t="s">
        <v>56</v>
      </c>
      <c r="L4" s="60" t="s">
        <v>57</v>
      </c>
      <c r="M4" s="61" t="s">
        <v>56</v>
      </c>
      <c r="N4" s="61" t="s">
        <v>56</v>
      </c>
      <c r="O4" s="18"/>
      <c r="P4" s="18"/>
      <c r="Q4" s="18"/>
      <c r="R4" s="18"/>
    </row>
    <row r="5" spans="1:18" s="12" customFormat="1" ht="31.5" customHeight="1">
      <c r="A5" s="10" t="s">
        <v>80</v>
      </c>
      <c r="B5" s="11" t="s">
        <v>75</v>
      </c>
      <c r="C5" s="11" t="s">
        <v>74</v>
      </c>
      <c r="D5" s="4" t="s">
        <v>66</v>
      </c>
      <c r="E5" s="3" t="s">
        <v>67</v>
      </c>
      <c r="F5" s="3" t="s">
        <v>68</v>
      </c>
      <c r="G5" s="3" t="s">
        <v>68</v>
      </c>
      <c r="H5" s="3" t="s">
        <v>69</v>
      </c>
      <c r="I5" s="14" t="s">
        <v>82</v>
      </c>
      <c r="J5" s="15" t="s">
        <v>78</v>
      </c>
      <c r="K5" s="15" t="s">
        <v>78</v>
      </c>
      <c r="L5" s="60" t="s">
        <v>82</v>
      </c>
      <c r="M5" s="61" t="s">
        <v>78</v>
      </c>
      <c r="N5" s="61" t="s">
        <v>78</v>
      </c>
      <c r="O5" s="19"/>
      <c r="P5" s="19"/>
      <c r="Q5" s="19"/>
      <c r="R5" s="19"/>
    </row>
    <row r="6" spans="1:60" s="33" customFormat="1" ht="31.5" customHeight="1">
      <c r="A6" s="20" t="s">
        <v>76</v>
      </c>
      <c r="B6" s="44" t="s">
        <v>77</v>
      </c>
      <c r="C6" s="22"/>
      <c r="D6" s="23" t="s">
        <v>81</v>
      </c>
      <c r="E6" s="24" t="s">
        <v>87</v>
      </c>
      <c r="F6" s="25">
        <v>88</v>
      </c>
      <c r="G6" s="26">
        <v>1</v>
      </c>
      <c r="H6" s="26">
        <v>12</v>
      </c>
      <c r="I6" s="34">
        <v>110</v>
      </c>
      <c r="J6" s="35">
        <v>20</v>
      </c>
      <c r="K6" s="36">
        <f>IF(I6&lt;&gt;0,I6/J6,"")</f>
        <v>5.5</v>
      </c>
      <c r="L6" s="62">
        <v>340921.11</v>
      </c>
      <c r="M6" s="63">
        <v>40721</v>
      </c>
      <c r="N6" s="64">
        <f>L6/M6</f>
        <v>8.37212028191842</v>
      </c>
      <c r="O6" s="37"/>
      <c r="P6" s="37"/>
      <c r="Q6" s="37"/>
      <c r="R6" s="37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ht="31.5" customHeight="1">
      <c r="A7" s="13"/>
    </row>
    <row r="9" ht="39" customHeight="1"/>
  </sheetData>
  <sheetProtection/>
  <mergeCells count="2">
    <mergeCell ref="I3:K3"/>
    <mergeCell ref="L3:N3"/>
  </mergeCells>
  <printOptions/>
  <pageMargins left="0.7519685039370079" right="0.7519685039370079" top="1" bottom="1" header="0.5" footer="0.5"/>
  <pageSetup orientation="landscape" paperSize="9" scale="7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BR8"/>
  <sheetViews>
    <sheetView zoomScalePageLayoutView="0" workbookViewId="0" topLeftCell="A1">
      <selection activeCell="A1" sqref="A1:IV16384"/>
    </sheetView>
  </sheetViews>
  <sheetFormatPr defaultColWidth="4.140625" defaultRowHeight="39" customHeight="1"/>
  <cols>
    <col min="1" max="1" width="29.28125" style="1" customWidth="1"/>
    <col min="2" max="2" width="15.421875" style="1" customWidth="1"/>
    <col min="3" max="3" width="9.710937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1" width="7.28125" style="1" customWidth="1"/>
    <col min="22" max="16384" width="4.140625" style="1" customWidth="1"/>
  </cols>
  <sheetData>
    <row r="2" spans="1:22" s="16" customFormat="1" ht="21">
      <c r="A2" s="16" t="s">
        <v>24</v>
      </c>
      <c r="V2" s="17"/>
    </row>
    <row r="3" spans="1:22" s="5" customFormat="1" ht="12.75">
      <c r="A3" s="81" t="s">
        <v>47</v>
      </c>
      <c r="B3" s="84" t="s">
        <v>75</v>
      </c>
      <c r="C3" s="93" t="s">
        <v>74</v>
      </c>
      <c r="D3" s="88" t="s">
        <v>51</v>
      </c>
      <c r="E3" s="87" t="s">
        <v>23</v>
      </c>
      <c r="F3" s="3" t="s">
        <v>63</v>
      </c>
      <c r="G3" s="3" t="s">
        <v>63</v>
      </c>
      <c r="H3" s="3" t="s">
        <v>65</v>
      </c>
      <c r="I3" s="72" t="s">
        <v>53</v>
      </c>
      <c r="J3" s="72"/>
      <c r="K3" s="72" t="s">
        <v>54</v>
      </c>
      <c r="L3" s="72"/>
      <c r="M3" s="72" t="s">
        <v>55</v>
      </c>
      <c r="N3" s="72"/>
      <c r="O3" s="72" t="s">
        <v>58</v>
      </c>
      <c r="P3" s="72"/>
      <c r="Q3" s="72" t="s">
        <v>70</v>
      </c>
      <c r="R3" s="72"/>
      <c r="S3" s="73" t="s">
        <v>94</v>
      </c>
      <c r="T3" s="74"/>
      <c r="U3" s="75"/>
      <c r="V3" s="18"/>
    </row>
    <row r="4" spans="1:22" s="5" customFormat="1" ht="25.5">
      <c r="A4" s="82"/>
      <c r="B4" s="85"/>
      <c r="C4" s="94"/>
      <c r="D4" s="89"/>
      <c r="E4" s="85"/>
      <c r="F4" s="3" t="s">
        <v>62</v>
      </c>
      <c r="G4" s="3" t="s">
        <v>64</v>
      </c>
      <c r="H4" s="3" t="s">
        <v>59</v>
      </c>
      <c r="I4" s="8" t="s">
        <v>57</v>
      </c>
      <c r="J4" s="9" t="s">
        <v>56</v>
      </c>
      <c r="K4" s="8" t="s">
        <v>57</v>
      </c>
      <c r="L4" s="9" t="s">
        <v>56</v>
      </c>
      <c r="M4" s="8" t="s">
        <v>57</v>
      </c>
      <c r="N4" s="9" t="s">
        <v>56</v>
      </c>
      <c r="O4" s="8" t="s">
        <v>57</v>
      </c>
      <c r="P4" s="9" t="s">
        <v>56</v>
      </c>
      <c r="Q4" s="9" t="s">
        <v>73</v>
      </c>
      <c r="R4" s="8" t="s">
        <v>71</v>
      </c>
      <c r="S4" s="14" t="s">
        <v>57</v>
      </c>
      <c r="T4" s="15" t="s">
        <v>56</v>
      </c>
      <c r="U4" s="15" t="s">
        <v>56</v>
      </c>
      <c r="V4" s="18"/>
    </row>
    <row r="5" spans="1:22" s="12" customFormat="1" ht="25.5">
      <c r="A5" s="83"/>
      <c r="B5" s="86"/>
      <c r="C5" s="95"/>
      <c r="D5" s="4" t="s">
        <v>66</v>
      </c>
      <c r="E5" s="86"/>
      <c r="F5" s="3" t="s">
        <v>68</v>
      </c>
      <c r="G5" s="3" t="s">
        <v>68</v>
      </c>
      <c r="H5" s="3" t="s">
        <v>69</v>
      </c>
      <c r="I5" s="8" t="s">
        <v>72</v>
      </c>
      <c r="J5" s="9" t="s">
        <v>78</v>
      </c>
      <c r="K5" s="8" t="s">
        <v>72</v>
      </c>
      <c r="L5" s="9" t="s">
        <v>78</v>
      </c>
      <c r="M5" s="8" t="s">
        <v>72</v>
      </c>
      <c r="N5" s="9" t="s">
        <v>78</v>
      </c>
      <c r="O5" s="8" t="s">
        <v>82</v>
      </c>
      <c r="P5" s="9" t="s">
        <v>78</v>
      </c>
      <c r="Q5" s="9" t="s">
        <v>78</v>
      </c>
      <c r="R5" s="8" t="s">
        <v>79</v>
      </c>
      <c r="S5" s="14" t="s">
        <v>82</v>
      </c>
      <c r="T5" s="15" t="s">
        <v>78</v>
      </c>
      <c r="U5" s="15" t="s">
        <v>78</v>
      </c>
      <c r="V5" s="19"/>
    </row>
    <row r="6" spans="1:70" s="33" customFormat="1" ht="27.75" customHeight="1">
      <c r="A6" s="20" t="s">
        <v>76</v>
      </c>
      <c r="B6" s="51" t="s">
        <v>77</v>
      </c>
      <c r="C6" s="22"/>
      <c r="D6" s="50" t="s">
        <v>81</v>
      </c>
      <c r="E6" s="24" t="s">
        <v>87</v>
      </c>
      <c r="F6" s="25">
        <v>88</v>
      </c>
      <c r="G6" s="26">
        <v>1</v>
      </c>
      <c r="H6" s="26">
        <v>13</v>
      </c>
      <c r="I6" s="58">
        <v>10</v>
      </c>
      <c r="J6" s="59">
        <v>2</v>
      </c>
      <c r="K6" s="58">
        <v>44</v>
      </c>
      <c r="L6" s="59">
        <v>8</v>
      </c>
      <c r="M6" s="58">
        <v>10</v>
      </c>
      <c r="N6" s="59">
        <v>2</v>
      </c>
      <c r="O6" s="54">
        <f>I6+K6+M6</f>
        <v>64</v>
      </c>
      <c r="P6" s="55">
        <f>J6+L6+N6</f>
        <v>12</v>
      </c>
      <c r="Q6" s="56">
        <f>IF(O6&lt;&gt;0,P6/G6,"")</f>
        <v>12</v>
      </c>
      <c r="R6" s="32">
        <f>IF(O6&lt;&gt;0,O6/P6,"")</f>
        <v>5.333333333333333</v>
      </c>
      <c r="S6" s="34">
        <v>340985.11</v>
      </c>
      <c r="T6" s="35">
        <v>40733</v>
      </c>
      <c r="U6" s="36">
        <f>IF(S6&lt;&gt;0,S6/T6,"")</f>
        <v>8.371225050941497</v>
      </c>
      <c r="V6" s="37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ht="28.5" customHeight="1"/>
    <row r="8" ht="15.75">
      <c r="A8" s="38" t="s">
        <v>43</v>
      </c>
    </row>
  </sheetData>
  <sheetProtection/>
  <mergeCells count="11">
    <mergeCell ref="I3:J3"/>
    <mergeCell ref="K3:L3"/>
    <mergeCell ref="M3:N3"/>
    <mergeCell ref="O3:P3"/>
    <mergeCell ref="Q3:R3"/>
    <mergeCell ref="S3:U3"/>
    <mergeCell ref="A3:A5"/>
    <mergeCell ref="B3:B5"/>
    <mergeCell ref="C3:C5"/>
    <mergeCell ref="D3:D4"/>
    <mergeCell ref="E3:E5"/>
  </mergeCells>
  <printOptions/>
  <pageMargins left="0.7519685039370079" right="0.7519685039370079" top="1" bottom="1" header="0.5" footer="0.5"/>
  <pageSetup orientation="landscape" paperSize="9" scale="6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BH7"/>
  <sheetViews>
    <sheetView zoomScalePageLayoutView="0" workbookViewId="0" topLeftCell="A1">
      <selection activeCell="A1" sqref="A1:IV16384"/>
    </sheetView>
  </sheetViews>
  <sheetFormatPr defaultColWidth="4.140625" defaultRowHeight="40.5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5.8515625" style="1" customWidth="1"/>
    <col min="7" max="7" width="6.28125" style="1" customWidth="1"/>
    <col min="8" max="8" width="7.710937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pans="1:18" s="16" customFormat="1" ht="40.5" customHeight="1">
      <c r="A2" s="16" t="s">
        <v>12</v>
      </c>
      <c r="O2" s="17"/>
      <c r="P2" s="17"/>
      <c r="Q2" s="17"/>
      <c r="R2" s="17"/>
    </row>
    <row r="3" spans="1:18" s="5" customFormat="1" ht="40.5" customHeight="1">
      <c r="A3" s="96" t="s">
        <v>80</v>
      </c>
      <c r="B3" s="93" t="s">
        <v>75</v>
      </c>
      <c r="C3" s="93" t="s">
        <v>74</v>
      </c>
      <c r="D3" s="99" t="s">
        <v>13</v>
      </c>
      <c r="E3" s="97" t="s">
        <v>67</v>
      </c>
      <c r="F3" s="97" t="s">
        <v>16</v>
      </c>
      <c r="G3" s="97" t="s">
        <v>17</v>
      </c>
      <c r="H3" s="97" t="s">
        <v>14</v>
      </c>
      <c r="I3" s="73" t="s">
        <v>84</v>
      </c>
      <c r="J3" s="74"/>
      <c r="K3" s="75"/>
      <c r="L3" s="90" t="s">
        <v>94</v>
      </c>
      <c r="M3" s="91"/>
      <c r="N3" s="92"/>
      <c r="O3" s="18"/>
      <c r="P3" s="18"/>
      <c r="Q3" s="18"/>
      <c r="R3" s="18"/>
    </row>
    <row r="4" spans="1:18" s="5" customFormat="1" ht="40.5" customHeight="1">
      <c r="A4" s="94"/>
      <c r="B4" s="94"/>
      <c r="C4" s="94"/>
      <c r="D4" s="100"/>
      <c r="E4" s="94"/>
      <c r="F4" s="98"/>
      <c r="G4" s="98"/>
      <c r="H4" s="98"/>
      <c r="I4" s="14" t="s">
        <v>57</v>
      </c>
      <c r="J4" s="15" t="s">
        <v>56</v>
      </c>
      <c r="K4" s="15" t="s">
        <v>56</v>
      </c>
      <c r="L4" s="60" t="s">
        <v>57</v>
      </c>
      <c r="M4" s="61" t="s">
        <v>56</v>
      </c>
      <c r="N4" s="61" t="s">
        <v>56</v>
      </c>
      <c r="O4" s="18"/>
      <c r="P4" s="18"/>
      <c r="Q4" s="18"/>
      <c r="R4" s="18"/>
    </row>
    <row r="5" spans="1:18" s="12" customFormat="1" ht="40.5" customHeight="1">
      <c r="A5" s="95"/>
      <c r="B5" s="95"/>
      <c r="C5" s="95"/>
      <c r="D5" s="4" t="s">
        <v>66</v>
      </c>
      <c r="E5" s="95"/>
      <c r="F5" s="66" t="s">
        <v>18</v>
      </c>
      <c r="G5" s="66" t="s">
        <v>19</v>
      </c>
      <c r="H5" s="3" t="s">
        <v>69</v>
      </c>
      <c r="I5" s="14" t="s">
        <v>82</v>
      </c>
      <c r="J5" s="15" t="s">
        <v>78</v>
      </c>
      <c r="K5" s="15" t="s">
        <v>78</v>
      </c>
      <c r="L5" s="60" t="s">
        <v>82</v>
      </c>
      <c r="M5" s="61" t="s">
        <v>78</v>
      </c>
      <c r="N5" s="61" t="s">
        <v>78</v>
      </c>
      <c r="O5" s="19"/>
      <c r="P5" s="19"/>
      <c r="Q5" s="19"/>
      <c r="R5" s="19"/>
    </row>
    <row r="6" spans="1:60" s="33" customFormat="1" ht="40.5" customHeight="1">
      <c r="A6" s="20" t="s">
        <v>76</v>
      </c>
      <c r="B6" s="44" t="s">
        <v>77</v>
      </c>
      <c r="C6" s="22"/>
      <c r="D6" s="23" t="s">
        <v>81</v>
      </c>
      <c r="E6" s="24" t="s">
        <v>87</v>
      </c>
      <c r="F6" s="25">
        <v>88</v>
      </c>
      <c r="G6" s="26">
        <v>1</v>
      </c>
      <c r="H6" s="26">
        <v>13</v>
      </c>
      <c r="I6" s="34">
        <v>111</v>
      </c>
      <c r="J6" s="35">
        <v>21</v>
      </c>
      <c r="K6" s="36">
        <f>IF(I6&lt;&gt;0,I6/J6,"")</f>
        <v>5.285714285714286</v>
      </c>
      <c r="L6" s="62">
        <f>340921.11+I6</f>
        <v>341032.11</v>
      </c>
      <c r="M6" s="63">
        <f>40721+J6</f>
        <v>40742</v>
      </c>
      <c r="N6" s="64">
        <f>L6/M6</f>
        <v>8.370529429090373</v>
      </c>
      <c r="O6" s="37"/>
      <c r="P6" s="37"/>
      <c r="Q6" s="37"/>
      <c r="R6" s="37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ht="40.5" customHeight="1">
      <c r="A7" s="13"/>
    </row>
  </sheetData>
  <sheetProtection/>
  <mergeCells count="10">
    <mergeCell ref="I3:K3"/>
    <mergeCell ref="L3:N3"/>
    <mergeCell ref="A3:A5"/>
    <mergeCell ref="B3:B5"/>
    <mergeCell ref="C3:C5"/>
    <mergeCell ref="F3:F4"/>
    <mergeCell ref="D3:D4"/>
    <mergeCell ref="E3:E5"/>
    <mergeCell ref="G3:G4"/>
    <mergeCell ref="H3:H4"/>
  </mergeCells>
  <printOptions/>
  <pageMargins left="0.7519685039370079" right="0.7519685039370079" top="1" bottom="1" header="0.5" footer="0.5"/>
  <pageSetup orientation="landscape" paperSize="9" scale="65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R8"/>
  <sheetViews>
    <sheetView zoomScalePageLayoutView="0" workbookViewId="0" topLeftCell="A1">
      <selection activeCell="A1" sqref="A1:IV16384"/>
    </sheetView>
  </sheetViews>
  <sheetFormatPr defaultColWidth="4.140625" defaultRowHeight="39" customHeight="1"/>
  <cols>
    <col min="1" max="1" width="29.28125" style="1" customWidth="1"/>
    <col min="2" max="2" width="15.421875" style="1" customWidth="1"/>
    <col min="3" max="3" width="7.710937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9.4218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0" width="10.421875" style="1" customWidth="1"/>
    <col min="21" max="21" width="7.28125" style="1" customWidth="1"/>
    <col min="22" max="16384" width="4.140625" style="1" customWidth="1"/>
  </cols>
  <sheetData>
    <row r="2" spans="1:22" s="16" customFormat="1" ht="40.5" customHeight="1">
      <c r="A2" s="16" t="s">
        <v>20</v>
      </c>
      <c r="V2" s="17"/>
    </row>
    <row r="3" spans="1:22" s="5" customFormat="1" ht="40.5" customHeight="1">
      <c r="A3" s="81" t="s">
        <v>47</v>
      </c>
      <c r="B3" s="84" t="s">
        <v>75</v>
      </c>
      <c r="C3" s="93" t="s">
        <v>74</v>
      </c>
      <c r="D3" s="88" t="s">
        <v>51</v>
      </c>
      <c r="E3" s="87" t="s">
        <v>23</v>
      </c>
      <c r="F3" s="3" t="s">
        <v>63</v>
      </c>
      <c r="G3" s="3" t="s">
        <v>63</v>
      </c>
      <c r="H3" s="3" t="s">
        <v>65</v>
      </c>
      <c r="I3" s="72" t="s">
        <v>53</v>
      </c>
      <c r="J3" s="72"/>
      <c r="K3" s="72" t="s">
        <v>54</v>
      </c>
      <c r="L3" s="72"/>
      <c r="M3" s="72" t="s">
        <v>55</v>
      </c>
      <c r="N3" s="72"/>
      <c r="O3" s="72" t="s">
        <v>58</v>
      </c>
      <c r="P3" s="72"/>
      <c r="Q3" s="72" t="s">
        <v>70</v>
      </c>
      <c r="R3" s="72"/>
      <c r="S3" s="73" t="s">
        <v>94</v>
      </c>
      <c r="T3" s="74"/>
      <c r="U3" s="75"/>
      <c r="V3" s="18"/>
    </row>
    <row r="4" spans="1:22" s="5" customFormat="1" ht="40.5" customHeight="1">
      <c r="A4" s="82"/>
      <c r="B4" s="85"/>
      <c r="C4" s="94"/>
      <c r="D4" s="89"/>
      <c r="E4" s="85"/>
      <c r="F4" s="3" t="s">
        <v>62</v>
      </c>
      <c r="G4" s="3" t="s">
        <v>64</v>
      </c>
      <c r="H4" s="3" t="s">
        <v>59</v>
      </c>
      <c r="I4" s="8" t="s">
        <v>57</v>
      </c>
      <c r="J4" s="9" t="s">
        <v>56</v>
      </c>
      <c r="K4" s="8" t="s">
        <v>57</v>
      </c>
      <c r="L4" s="9" t="s">
        <v>56</v>
      </c>
      <c r="M4" s="8" t="s">
        <v>57</v>
      </c>
      <c r="N4" s="9" t="s">
        <v>56</v>
      </c>
      <c r="O4" s="8" t="s">
        <v>57</v>
      </c>
      <c r="P4" s="9" t="s">
        <v>56</v>
      </c>
      <c r="Q4" s="9" t="s">
        <v>73</v>
      </c>
      <c r="R4" s="8" t="s">
        <v>71</v>
      </c>
      <c r="S4" s="14" t="s">
        <v>57</v>
      </c>
      <c r="T4" s="15" t="s">
        <v>56</v>
      </c>
      <c r="U4" s="15" t="s">
        <v>56</v>
      </c>
      <c r="V4" s="18"/>
    </row>
    <row r="5" spans="1:22" s="12" customFormat="1" ht="40.5" customHeight="1">
      <c r="A5" s="83"/>
      <c r="B5" s="86"/>
      <c r="C5" s="95"/>
      <c r="D5" s="4" t="s">
        <v>66</v>
      </c>
      <c r="E5" s="86"/>
      <c r="F5" s="3" t="s">
        <v>68</v>
      </c>
      <c r="G5" s="3" t="s">
        <v>68</v>
      </c>
      <c r="H5" s="3" t="s">
        <v>69</v>
      </c>
      <c r="I5" s="8" t="s">
        <v>72</v>
      </c>
      <c r="J5" s="9" t="s">
        <v>78</v>
      </c>
      <c r="K5" s="8" t="s">
        <v>72</v>
      </c>
      <c r="L5" s="9" t="s">
        <v>78</v>
      </c>
      <c r="M5" s="8" t="s">
        <v>72</v>
      </c>
      <c r="N5" s="9" t="s">
        <v>78</v>
      </c>
      <c r="O5" s="8" t="s">
        <v>82</v>
      </c>
      <c r="P5" s="9" t="s">
        <v>78</v>
      </c>
      <c r="Q5" s="9" t="s">
        <v>78</v>
      </c>
      <c r="R5" s="8" t="s">
        <v>79</v>
      </c>
      <c r="S5" s="14" t="s">
        <v>82</v>
      </c>
      <c r="T5" s="15" t="s">
        <v>78</v>
      </c>
      <c r="U5" s="15" t="s">
        <v>78</v>
      </c>
      <c r="V5" s="19"/>
    </row>
    <row r="6" spans="1:70" s="33" customFormat="1" ht="40.5" customHeight="1">
      <c r="A6" s="20" t="s">
        <v>76</v>
      </c>
      <c r="B6" s="51" t="s">
        <v>77</v>
      </c>
      <c r="C6" s="22"/>
      <c r="D6" s="50" t="s">
        <v>81</v>
      </c>
      <c r="E6" s="24" t="s">
        <v>87</v>
      </c>
      <c r="F6" s="25">
        <v>88</v>
      </c>
      <c r="G6" s="26">
        <v>1</v>
      </c>
      <c r="H6" s="26">
        <v>14</v>
      </c>
      <c r="I6" s="58">
        <v>500</v>
      </c>
      <c r="J6" s="59">
        <v>82</v>
      </c>
      <c r="K6" s="58">
        <v>173.5</v>
      </c>
      <c r="L6" s="59">
        <v>29</v>
      </c>
      <c r="M6" s="58">
        <v>173.5</v>
      </c>
      <c r="N6" s="59">
        <v>30</v>
      </c>
      <c r="O6" s="54">
        <f>K6+M6+I6</f>
        <v>847</v>
      </c>
      <c r="P6" s="55">
        <f>J6+L6+N6</f>
        <v>141</v>
      </c>
      <c r="Q6" s="56">
        <f>IF(O6&lt;&gt;0,P6/G6,"")</f>
        <v>141</v>
      </c>
      <c r="R6" s="32">
        <f>IF(O6&lt;&gt;0,O6/P6,"")</f>
        <v>6.00709219858156</v>
      </c>
      <c r="S6" s="62">
        <f>341032.11+O6</f>
        <v>341879.11</v>
      </c>
      <c r="T6" s="63">
        <f>40742+P6</f>
        <v>40883</v>
      </c>
      <c r="U6" s="36">
        <f>IF(S6&lt;&gt;0,S6/T6,"")</f>
        <v>8.362378250128415</v>
      </c>
      <c r="V6" s="37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ht="40.5" customHeight="1"/>
    <row r="8" ht="40.5" customHeight="1">
      <c r="A8" s="38" t="s">
        <v>43</v>
      </c>
    </row>
  </sheetData>
  <sheetProtection/>
  <mergeCells count="11">
    <mergeCell ref="O3:P3"/>
    <mergeCell ref="Q3:R3"/>
    <mergeCell ref="S3:U3"/>
    <mergeCell ref="I3:J3"/>
    <mergeCell ref="K3:L3"/>
    <mergeCell ref="M3:N3"/>
    <mergeCell ref="A3:A5"/>
    <mergeCell ref="B3:B5"/>
    <mergeCell ref="C3:C5"/>
    <mergeCell ref="D3:D4"/>
    <mergeCell ref="E3:E5"/>
  </mergeCells>
  <printOptions/>
  <pageMargins left="0.7519685039370079" right="0.7519685039370079" top="1" bottom="1" header="0.5" footer="0.5"/>
  <pageSetup orientation="landscape" paperSize="9" scale="6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BH8"/>
  <sheetViews>
    <sheetView zoomScalePageLayoutView="0" workbookViewId="0" topLeftCell="A1">
      <selection activeCell="B15" sqref="B15"/>
    </sheetView>
  </sheetViews>
  <sheetFormatPr defaultColWidth="4.140625" defaultRowHeight="40.5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5.8515625" style="1" customWidth="1"/>
    <col min="7" max="7" width="6.28125" style="1" customWidth="1"/>
    <col min="8" max="8" width="7.710937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pans="1:18" s="16" customFormat="1" ht="21">
      <c r="A2" s="16" t="s">
        <v>88</v>
      </c>
      <c r="O2" s="17"/>
      <c r="P2" s="17"/>
      <c r="Q2" s="17"/>
      <c r="R2" s="17"/>
    </row>
    <row r="3" spans="1:18" s="5" customFormat="1" ht="12.75">
      <c r="A3" s="96" t="s">
        <v>80</v>
      </c>
      <c r="B3" s="93" t="s">
        <v>75</v>
      </c>
      <c r="C3" s="93" t="s">
        <v>74</v>
      </c>
      <c r="D3" s="99" t="s">
        <v>13</v>
      </c>
      <c r="E3" s="97" t="s">
        <v>67</v>
      </c>
      <c r="F3" s="97" t="s">
        <v>16</v>
      </c>
      <c r="G3" s="97" t="s">
        <v>17</v>
      </c>
      <c r="H3" s="97" t="s">
        <v>14</v>
      </c>
      <c r="I3" s="73" t="s">
        <v>84</v>
      </c>
      <c r="J3" s="74"/>
      <c r="K3" s="75"/>
      <c r="L3" s="90" t="s">
        <v>94</v>
      </c>
      <c r="M3" s="91"/>
      <c r="N3" s="92"/>
      <c r="O3" s="18"/>
      <c r="P3" s="18"/>
      <c r="Q3" s="18"/>
      <c r="R3" s="18"/>
    </row>
    <row r="4" spans="1:18" s="5" customFormat="1" ht="12.75">
      <c r="A4" s="94"/>
      <c r="B4" s="94"/>
      <c r="C4" s="94"/>
      <c r="D4" s="100"/>
      <c r="E4" s="94"/>
      <c r="F4" s="98"/>
      <c r="G4" s="98"/>
      <c r="H4" s="98"/>
      <c r="I4" s="14" t="s">
        <v>57</v>
      </c>
      <c r="J4" s="15" t="s">
        <v>56</v>
      </c>
      <c r="K4" s="15" t="s">
        <v>56</v>
      </c>
      <c r="L4" s="60" t="s">
        <v>57</v>
      </c>
      <c r="M4" s="61" t="s">
        <v>56</v>
      </c>
      <c r="N4" s="61" t="s">
        <v>56</v>
      </c>
      <c r="O4" s="18"/>
      <c r="P4" s="18"/>
      <c r="Q4" s="18"/>
      <c r="R4" s="18"/>
    </row>
    <row r="5" spans="1:18" s="12" customFormat="1" ht="25.5">
      <c r="A5" s="95"/>
      <c r="B5" s="95"/>
      <c r="C5" s="95"/>
      <c r="D5" s="4" t="s">
        <v>66</v>
      </c>
      <c r="E5" s="95"/>
      <c r="F5" s="66" t="s">
        <v>18</v>
      </c>
      <c r="G5" s="66" t="s">
        <v>19</v>
      </c>
      <c r="H5" s="3" t="s">
        <v>69</v>
      </c>
      <c r="I5" s="14" t="s">
        <v>82</v>
      </c>
      <c r="J5" s="15" t="s">
        <v>78</v>
      </c>
      <c r="K5" s="15" t="s">
        <v>78</v>
      </c>
      <c r="L5" s="60" t="s">
        <v>82</v>
      </c>
      <c r="M5" s="61" t="s">
        <v>78</v>
      </c>
      <c r="N5" s="61" t="s">
        <v>78</v>
      </c>
      <c r="O5" s="19"/>
      <c r="P5" s="19"/>
      <c r="Q5" s="19"/>
      <c r="R5" s="19"/>
    </row>
    <row r="6" spans="1:60" s="33" customFormat="1" ht="42" customHeight="1">
      <c r="A6" s="20" t="s">
        <v>100</v>
      </c>
      <c r="B6" s="44" t="s">
        <v>89</v>
      </c>
      <c r="C6" s="22"/>
      <c r="D6" s="23" t="s">
        <v>81</v>
      </c>
      <c r="E6" s="24" t="s">
        <v>87</v>
      </c>
      <c r="F6" s="25">
        <v>29</v>
      </c>
      <c r="G6" s="26">
        <v>2</v>
      </c>
      <c r="H6" s="26">
        <v>18</v>
      </c>
      <c r="I6" s="34">
        <v>4762</v>
      </c>
      <c r="J6" s="35">
        <v>423</v>
      </c>
      <c r="K6" s="36">
        <f>IF(I6&lt;&gt;0,I6/J6,"")</f>
        <v>11.257683215130024</v>
      </c>
      <c r="L6" s="62"/>
      <c r="M6" s="63"/>
      <c r="N6" s="64"/>
      <c r="O6" s="37"/>
      <c r="P6" s="37"/>
      <c r="Q6" s="37"/>
      <c r="R6" s="37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ht="19.5" customHeight="1">
      <c r="A7" s="38" t="s">
        <v>90</v>
      </c>
    </row>
    <row r="8" ht="15.75">
      <c r="A8" s="13"/>
    </row>
    <row r="10" ht="52.5" customHeight="1"/>
  </sheetData>
  <sheetProtection/>
  <mergeCells count="10">
    <mergeCell ref="G3:G4"/>
    <mergeCell ref="H3:H4"/>
    <mergeCell ref="I3:K3"/>
    <mergeCell ref="L3:N3"/>
    <mergeCell ref="A3:A5"/>
    <mergeCell ref="B3:B5"/>
    <mergeCell ref="C3:C5"/>
    <mergeCell ref="D3:D4"/>
    <mergeCell ref="E3:E5"/>
    <mergeCell ref="F3:F4"/>
  </mergeCells>
  <printOptions/>
  <pageMargins left="0.7519685039370079" right="0.7519685039370079" top="1" bottom="1" header="0.5" footer="0.5"/>
  <pageSetup orientation="landscape" paperSize="9" scale="7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BH8"/>
  <sheetViews>
    <sheetView zoomScalePageLayoutView="0" workbookViewId="0" topLeftCell="A1">
      <selection activeCell="A1" sqref="A1:IV16384"/>
    </sheetView>
  </sheetViews>
  <sheetFormatPr defaultColWidth="4.140625" defaultRowHeight="40.5" customHeight="1"/>
  <cols>
    <col min="1" max="1" width="29.28125" style="1" customWidth="1"/>
    <col min="2" max="2" width="15.421875" style="1" customWidth="1"/>
    <col min="3" max="3" width="14.140625" style="1" customWidth="1"/>
    <col min="4" max="4" width="11.7109375" style="1" customWidth="1"/>
    <col min="5" max="5" width="9.421875" style="1" customWidth="1"/>
    <col min="6" max="6" width="5.8515625" style="1" customWidth="1"/>
    <col min="7" max="7" width="6.28125" style="1" customWidth="1"/>
    <col min="8" max="8" width="7.710937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pans="1:18" s="16" customFormat="1" ht="33.75" customHeight="1">
      <c r="A2" s="16" t="s">
        <v>27</v>
      </c>
      <c r="O2" s="17"/>
      <c r="P2" s="17"/>
      <c r="Q2" s="17"/>
      <c r="R2" s="17"/>
    </row>
    <row r="3" spans="1:18" s="5" customFormat="1" ht="12.75">
      <c r="A3" s="96" t="s">
        <v>80</v>
      </c>
      <c r="B3" s="93" t="s">
        <v>75</v>
      </c>
      <c r="C3" s="93" t="s">
        <v>74</v>
      </c>
      <c r="D3" s="99" t="s">
        <v>13</v>
      </c>
      <c r="E3" s="97" t="s">
        <v>67</v>
      </c>
      <c r="F3" s="97" t="s">
        <v>16</v>
      </c>
      <c r="G3" s="97" t="s">
        <v>17</v>
      </c>
      <c r="H3" s="97" t="s">
        <v>14</v>
      </c>
      <c r="I3" s="73" t="s">
        <v>84</v>
      </c>
      <c r="J3" s="74"/>
      <c r="K3" s="75"/>
      <c r="L3" s="90" t="s">
        <v>94</v>
      </c>
      <c r="M3" s="91"/>
      <c r="N3" s="92"/>
      <c r="O3" s="18"/>
      <c r="P3" s="18"/>
      <c r="Q3" s="18"/>
      <c r="R3" s="18"/>
    </row>
    <row r="4" spans="1:18" s="5" customFormat="1" ht="12.75">
      <c r="A4" s="94"/>
      <c r="B4" s="94"/>
      <c r="C4" s="94"/>
      <c r="D4" s="100"/>
      <c r="E4" s="94"/>
      <c r="F4" s="98"/>
      <c r="G4" s="98"/>
      <c r="H4" s="98"/>
      <c r="I4" s="14" t="s">
        <v>57</v>
      </c>
      <c r="J4" s="15" t="s">
        <v>56</v>
      </c>
      <c r="K4" s="15" t="s">
        <v>56</v>
      </c>
      <c r="L4" s="60" t="s">
        <v>57</v>
      </c>
      <c r="M4" s="61" t="s">
        <v>56</v>
      </c>
      <c r="N4" s="61"/>
      <c r="O4" s="18"/>
      <c r="P4" s="18"/>
      <c r="Q4" s="18"/>
      <c r="R4" s="18"/>
    </row>
    <row r="5" spans="1:18" s="12" customFormat="1" ht="25.5">
      <c r="A5" s="95"/>
      <c r="B5" s="95"/>
      <c r="C5" s="95"/>
      <c r="D5" s="4" t="s">
        <v>66</v>
      </c>
      <c r="E5" s="95"/>
      <c r="F5" s="66" t="s">
        <v>18</v>
      </c>
      <c r="G5" s="66" t="s">
        <v>19</v>
      </c>
      <c r="H5" s="3" t="s">
        <v>69</v>
      </c>
      <c r="I5" s="14" t="s">
        <v>82</v>
      </c>
      <c r="J5" s="15" t="s">
        <v>78</v>
      </c>
      <c r="K5" s="15" t="s">
        <v>78</v>
      </c>
      <c r="L5" s="60" t="s">
        <v>82</v>
      </c>
      <c r="M5" s="61" t="s">
        <v>78</v>
      </c>
      <c r="N5" s="61" t="s">
        <v>61</v>
      </c>
      <c r="O5" s="19"/>
      <c r="P5" s="19"/>
      <c r="Q5" s="19"/>
      <c r="R5" s="19"/>
    </row>
    <row r="6" spans="1:60" s="33" customFormat="1" ht="30.75" customHeight="1">
      <c r="A6" s="20" t="s">
        <v>29</v>
      </c>
      <c r="B6" s="51" t="s">
        <v>28</v>
      </c>
      <c r="C6" s="22" t="s">
        <v>29</v>
      </c>
      <c r="D6" s="67" t="s">
        <v>30</v>
      </c>
      <c r="E6" s="24" t="s">
        <v>87</v>
      </c>
      <c r="F6" s="25">
        <v>28</v>
      </c>
      <c r="G6" s="26">
        <v>28</v>
      </c>
      <c r="H6" s="26">
        <v>1</v>
      </c>
      <c r="I6" s="34"/>
      <c r="J6" s="35"/>
      <c r="K6" s="36">
        <f>IF(I6&lt;&gt;0,I6/J6,"")</f>
      </c>
      <c r="L6" s="62">
        <f>341879.11+I6</f>
        <v>341879.11</v>
      </c>
      <c r="M6" s="63">
        <f>40883+J6</f>
        <v>40883</v>
      </c>
      <c r="N6" s="64">
        <f>L6/M6</f>
        <v>8.362378250128415</v>
      </c>
      <c r="O6" s="37"/>
      <c r="P6" s="37"/>
      <c r="Q6" s="37"/>
      <c r="R6" s="37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ht="15.75">
      <c r="A7" s="38" t="s">
        <v>90</v>
      </c>
    </row>
    <row r="8" ht="49.5" customHeight="1">
      <c r="A8" s="13"/>
    </row>
    <row r="10" ht="12.75"/>
  </sheetData>
  <sheetProtection/>
  <mergeCells count="10">
    <mergeCell ref="G3:G4"/>
    <mergeCell ref="H3:H4"/>
    <mergeCell ref="I3:K3"/>
    <mergeCell ref="L3:N3"/>
    <mergeCell ref="A3:A5"/>
    <mergeCell ref="B3:B5"/>
    <mergeCell ref="C3:C5"/>
    <mergeCell ref="D3:D4"/>
    <mergeCell ref="E3:E5"/>
    <mergeCell ref="F3:F4"/>
  </mergeCells>
  <printOptions/>
  <pageMargins left="0.7519685039370079" right="0.7519685039370079" top="1" bottom="1" header="0.5" footer="0.5"/>
  <pageSetup orientation="landscape" paperSize="9" scale="6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BH8"/>
  <sheetViews>
    <sheetView zoomScalePageLayoutView="0" workbookViewId="0" topLeftCell="A1">
      <selection activeCell="A1" sqref="A1:IV16384"/>
    </sheetView>
  </sheetViews>
  <sheetFormatPr defaultColWidth="4.140625" defaultRowHeight="40.5" customHeight="1"/>
  <cols>
    <col min="1" max="1" width="29.28125" style="1" customWidth="1"/>
    <col min="2" max="2" width="15.421875" style="1" customWidth="1"/>
    <col min="3" max="3" width="14.140625" style="1" customWidth="1"/>
    <col min="4" max="4" width="11.7109375" style="1" customWidth="1"/>
    <col min="5" max="5" width="9.421875" style="1" customWidth="1"/>
    <col min="6" max="6" width="5.8515625" style="1" customWidth="1"/>
    <col min="7" max="7" width="6.28125" style="1" customWidth="1"/>
    <col min="8" max="8" width="7.710937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pans="1:18" s="16" customFormat="1" ht="34.5" customHeight="1">
      <c r="A2" s="16" t="s">
        <v>31</v>
      </c>
      <c r="O2" s="17"/>
      <c r="P2" s="17"/>
      <c r="Q2" s="17"/>
      <c r="R2" s="17"/>
    </row>
    <row r="3" spans="1:18" s="5" customFormat="1" ht="21" customHeight="1">
      <c r="A3" s="96" t="s">
        <v>80</v>
      </c>
      <c r="B3" s="93" t="s">
        <v>75</v>
      </c>
      <c r="C3" s="93" t="s">
        <v>74</v>
      </c>
      <c r="D3" s="99" t="s">
        <v>13</v>
      </c>
      <c r="E3" s="97" t="s">
        <v>67</v>
      </c>
      <c r="F3" s="97" t="s">
        <v>16</v>
      </c>
      <c r="G3" s="97" t="s">
        <v>17</v>
      </c>
      <c r="H3" s="97" t="s">
        <v>14</v>
      </c>
      <c r="I3" s="73" t="s">
        <v>84</v>
      </c>
      <c r="J3" s="74"/>
      <c r="K3" s="75"/>
      <c r="L3" s="90" t="s">
        <v>94</v>
      </c>
      <c r="M3" s="91"/>
      <c r="N3" s="92"/>
      <c r="O3" s="18"/>
      <c r="P3" s="18"/>
      <c r="Q3" s="18"/>
      <c r="R3" s="18"/>
    </row>
    <row r="4" spans="1:18" s="5" customFormat="1" ht="24" customHeight="1">
      <c r="A4" s="94"/>
      <c r="B4" s="94"/>
      <c r="C4" s="94"/>
      <c r="D4" s="100"/>
      <c r="E4" s="94"/>
      <c r="F4" s="98"/>
      <c r="G4" s="98"/>
      <c r="H4" s="98"/>
      <c r="I4" s="14" t="s">
        <v>57</v>
      </c>
      <c r="J4" s="15" t="s">
        <v>56</v>
      </c>
      <c r="K4" s="15" t="s">
        <v>56</v>
      </c>
      <c r="L4" s="60" t="s">
        <v>57</v>
      </c>
      <c r="M4" s="61" t="s">
        <v>56</v>
      </c>
      <c r="N4" s="61"/>
      <c r="O4" s="18"/>
      <c r="P4" s="18"/>
      <c r="Q4" s="18"/>
      <c r="R4" s="18"/>
    </row>
    <row r="5" spans="1:18" s="12" customFormat="1" ht="25.5">
      <c r="A5" s="95"/>
      <c r="B5" s="95"/>
      <c r="C5" s="95"/>
      <c r="D5" s="4" t="s">
        <v>66</v>
      </c>
      <c r="E5" s="95"/>
      <c r="F5" s="66" t="s">
        <v>18</v>
      </c>
      <c r="G5" s="66" t="s">
        <v>19</v>
      </c>
      <c r="H5" s="3" t="s">
        <v>69</v>
      </c>
      <c r="I5" s="14" t="s">
        <v>82</v>
      </c>
      <c r="J5" s="15" t="s">
        <v>78</v>
      </c>
      <c r="K5" s="15" t="s">
        <v>78</v>
      </c>
      <c r="L5" s="60" t="s">
        <v>82</v>
      </c>
      <c r="M5" s="61" t="s">
        <v>78</v>
      </c>
      <c r="N5" s="61" t="s">
        <v>61</v>
      </c>
      <c r="O5" s="19"/>
      <c r="P5" s="19"/>
      <c r="Q5" s="19"/>
      <c r="R5" s="19"/>
    </row>
    <row r="6" spans="1:60" s="33" customFormat="1" ht="33.75" customHeight="1">
      <c r="A6" s="20" t="s">
        <v>29</v>
      </c>
      <c r="B6" s="51" t="s">
        <v>28</v>
      </c>
      <c r="C6" s="22" t="s">
        <v>29</v>
      </c>
      <c r="D6" s="67" t="s">
        <v>30</v>
      </c>
      <c r="E6" s="24" t="s">
        <v>87</v>
      </c>
      <c r="F6" s="25">
        <v>28</v>
      </c>
      <c r="G6" s="26">
        <v>28</v>
      </c>
      <c r="H6" s="26">
        <v>1</v>
      </c>
      <c r="I6" s="34">
        <v>45525.06</v>
      </c>
      <c r="J6" s="35">
        <v>4796</v>
      </c>
      <c r="K6" s="36">
        <f>IF(I6&lt;&gt;0,I6/J6,"")</f>
        <v>9.492297748123436</v>
      </c>
      <c r="L6" s="62">
        <f>I6+0</f>
        <v>45525.06</v>
      </c>
      <c r="M6" s="63">
        <f>J6+0</f>
        <v>4796</v>
      </c>
      <c r="N6" s="64">
        <f>L6/M6</f>
        <v>9.492297748123436</v>
      </c>
      <c r="O6" s="37"/>
      <c r="P6" s="37"/>
      <c r="Q6" s="37"/>
      <c r="R6" s="37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ht="15.75">
      <c r="A7" s="38" t="s">
        <v>90</v>
      </c>
    </row>
    <row r="8" ht="15.75">
      <c r="A8" s="13"/>
    </row>
    <row r="9" ht="66" customHeight="1"/>
    <row r="10" ht="12.75"/>
  </sheetData>
  <sheetProtection/>
  <mergeCells count="10">
    <mergeCell ref="G3:G4"/>
    <mergeCell ref="H3:H4"/>
    <mergeCell ref="I3:K3"/>
    <mergeCell ref="L3:N3"/>
    <mergeCell ref="A3:A5"/>
    <mergeCell ref="B3:B5"/>
    <mergeCell ref="C3:C5"/>
    <mergeCell ref="D3:D4"/>
    <mergeCell ref="E3:E5"/>
    <mergeCell ref="F3:F4"/>
  </mergeCells>
  <printOptions/>
  <pageMargins left="0.7519685039370079" right="0.7519685039370079" top="1" bottom="1" header="0.5" footer="0.5"/>
  <pageSetup orientation="landscape" paperSize="9" scale="8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BR8"/>
  <sheetViews>
    <sheetView zoomScalePageLayoutView="0" workbookViewId="0" topLeftCell="A1">
      <selection activeCell="A1" sqref="A1:IV16384"/>
    </sheetView>
  </sheetViews>
  <sheetFormatPr defaultColWidth="4.140625" defaultRowHeight="39" customHeight="1"/>
  <cols>
    <col min="1" max="1" width="29.28125" style="1" customWidth="1"/>
    <col min="2" max="2" width="15.421875" style="1" customWidth="1"/>
    <col min="3" max="3" width="7.710937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9.4218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0" width="10.421875" style="1" customWidth="1"/>
    <col min="21" max="21" width="7.28125" style="1" customWidth="1"/>
    <col min="22" max="16384" width="4.140625" style="1" customWidth="1"/>
  </cols>
  <sheetData>
    <row r="2" spans="1:22" s="16" customFormat="1" ht="21">
      <c r="A2" s="16" t="s">
        <v>5</v>
      </c>
      <c r="V2" s="17"/>
    </row>
    <row r="3" spans="1:22" s="5" customFormat="1" ht="12.75">
      <c r="A3" s="81" t="s">
        <v>47</v>
      </c>
      <c r="B3" s="84" t="s">
        <v>75</v>
      </c>
      <c r="C3" s="93" t="s">
        <v>74</v>
      </c>
      <c r="D3" s="88" t="s">
        <v>51</v>
      </c>
      <c r="E3" s="87" t="s">
        <v>23</v>
      </c>
      <c r="F3" s="3" t="s">
        <v>63</v>
      </c>
      <c r="G3" s="3" t="s">
        <v>63</v>
      </c>
      <c r="H3" s="3" t="s">
        <v>65</v>
      </c>
      <c r="I3" s="72" t="s">
        <v>53</v>
      </c>
      <c r="J3" s="72"/>
      <c r="K3" s="72" t="s">
        <v>54</v>
      </c>
      <c r="L3" s="72"/>
      <c r="M3" s="72" t="s">
        <v>55</v>
      </c>
      <c r="N3" s="72"/>
      <c r="O3" s="72" t="s">
        <v>58</v>
      </c>
      <c r="P3" s="72"/>
      <c r="Q3" s="72" t="s">
        <v>70</v>
      </c>
      <c r="R3" s="72"/>
      <c r="S3" s="73" t="s">
        <v>94</v>
      </c>
      <c r="T3" s="74"/>
      <c r="U3" s="75"/>
      <c r="V3" s="18"/>
    </row>
    <row r="4" spans="1:22" s="5" customFormat="1" ht="25.5">
      <c r="A4" s="82"/>
      <c r="B4" s="85"/>
      <c r="C4" s="94"/>
      <c r="D4" s="89"/>
      <c r="E4" s="85"/>
      <c r="F4" s="3" t="s">
        <v>62</v>
      </c>
      <c r="G4" s="3" t="s">
        <v>64</v>
      </c>
      <c r="H4" s="3" t="s">
        <v>59</v>
      </c>
      <c r="I4" s="8" t="s">
        <v>57</v>
      </c>
      <c r="J4" s="9" t="s">
        <v>56</v>
      </c>
      <c r="K4" s="8" t="s">
        <v>57</v>
      </c>
      <c r="L4" s="9" t="s">
        <v>56</v>
      </c>
      <c r="M4" s="8" t="s">
        <v>57</v>
      </c>
      <c r="N4" s="9" t="s">
        <v>56</v>
      </c>
      <c r="O4" s="8" t="s">
        <v>57</v>
      </c>
      <c r="P4" s="9" t="s">
        <v>56</v>
      </c>
      <c r="Q4" s="9" t="s">
        <v>73</v>
      </c>
      <c r="R4" s="8" t="s">
        <v>71</v>
      </c>
      <c r="S4" s="14" t="s">
        <v>57</v>
      </c>
      <c r="T4" s="15" t="s">
        <v>56</v>
      </c>
      <c r="U4" s="15" t="s">
        <v>56</v>
      </c>
      <c r="V4" s="18"/>
    </row>
    <row r="5" spans="1:22" s="12" customFormat="1" ht="25.5">
      <c r="A5" s="83"/>
      <c r="B5" s="86"/>
      <c r="C5" s="95"/>
      <c r="D5" s="4" t="s">
        <v>66</v>
      </c>
      <c r="E5" s="86"/>
      <c r="F5" s="3" t="s">
        <v>68</v>
      </c>
      <c r="G5" s="3" t="s">
        <v>68</v>
      </c>
      <c r="H5" s="3" t="s">
        <v>69</v>
      </c>
      <c r="I5" s="8" t="s">
        <v>72</v>
      </c>
      <c r="J5" s="9" t="s">
        <v>78</v>
      </c>
      <c r="K5" s="8" t="s">
        <v>72</v>
      </c>
      <c r="L5" s="9" t="s">
        <v>78</v>
      </c>
      <c r="M5" s="8" t="s">
        <v>72</v>
      </c>
      <c r="N5" s="9" t="s">
        <v>78</v>
      </c>
      <c r="O5" s="8" t="s">
        <v>82</v>
      </c>
      <c r="P5" s="9" t="s">
        <v>78</v>
      </c>
      <c r="Q5" s="9" t="s">
        <v>78</v>
      </c>
      <c r="R5" s="8" t="s">
        <v>79</v>
      </c>
      <c r="S5" s="14" t="s">
        <v>82</v>
      </c>
      <c r="T5" s="15" t="s">
        <v>78</v>
      </c>
      <c r="U5" s="15" t="s">
        <v>78</v>
      </c>
      <c r="V5" s="19"/>
    </row>
    <row r="6" spans="1:70" s="33" customFormat="1" ht="36" customHeight="1">
      <c r="A6" s="68" t="s">
        <v>6</v>
      </c>
      <c r="B6" s="51" t="s">
        <v>2</v>
      </c>
      <c r="C6" s="22"/>
      <c r="D6" s="50" t="s">
        <v>3</v>
      </c>
      <c r="E6" s="69" t="s">
        <v>7</v>
      </c>
      <c r="F6" s="25">
        <v>28</v>
      </c>
      <c r="G6" s="26">
        <v>28</v>
      </c>
      <c r="H6" s="26">
        <v>1</v>
      </c>
      <c r="I6" s="58">
        <v>5115</v>
      </c>
      <c r="J6" s="59">
        <v>490</v>
      </c>
      <c r="K6" s="58">
        <v>8012</v>
      </c>
      <c r="L6" s="59">
        <v>760</v>
      </c>
      <c r="M6" s="58">
        <v>11785</v>
      </c>
      <c r="N6" s="59">
        <v>1103</v>
      </c>
      <c r="O6" s="54">
        <f>I6+K6+M6</f>
        <v>24912</v>
      </c>
      <c r="P6" s="55">
        <f>J6+L6+N6</f>
        <v>2353</v>
      </c>
      <c r="Q6" s="56">
        <f>IF(O6&lt;&gt;0,P6/G6,"")</f>
        <v>84.03571428571429</v>
      </c>
      <c r="R6" s="32">
        <f>IF(O6&lt;&gt;0,O6/P6,"")</f>
        <v>10.587335316617084</v>
      </c>
      <c r="S6" s="62">
        <f>341032.11+O6</f>
        <v>365944.11</v>
      </c>
      <c r="T6" s="63">
        <f>40742+P6</f>
        <v>43095</v>
      </c>
      <c r="U6" s="36">
        <f>IF(S6&lt;&gt;0,S6/T6,"")</f>
        <v>8.491567699269057</v>
      </c>
      <c r="V6" s="37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ht="12.75"/>
    <row r="8" ht="25.5" customHeight="1">
      <c r="A8" s="38" t="s">
        <v>4</v>
      </c>
    </row>
    <row r="9" ht="72" customHeight="1"/>
  </sheetData>
  <sheetProtection/>
  <mergeCells count="11">
    <mergeCell ref="I3:J3"/>
    <mergeCell ref="K3:L3"/>
    <mergeCell ref="M3:N3"/>
    <mergeCell ref="O3:P3"/>
    <mergeCell ref="Q3:R3"/>
    <mergeCell ref="S3:U3"/>
    <mergeCell ref="A3:A5"/>
    <mergeCell ref="B3:B5"/>
    <mergeCell ref="C3:C5"/>
    <mergeCell ref="D3:D4"/>
    <mergeCell ref="E3:E5"/>
  </mergeCells>
  <printOptions/>
  <pageMargins left="0.7519685039370079" right="0.7519685039370079" top="1" bottom="1" header="0.5" footer="0.5"/>
  <pageSetup orientation="landscape" paperSize="9" scale="70"/>
  <headerFooter alignWithMargins="0">
    <oddFooter>&amp;LİFP &amp;CSAYFA  &amp;P&amp;R&amp;D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BR8"/>
  <sheetViews>
    <sheetView zoomScalePageLayoutView="0" workbookViewId="0" topLeftCell="A1">
      <selection activeCell="A1" sqref="A1:IV16384"/>
    </sheetView>
  </sheetViews>
  <sheetFormatPr defaultColWidth="4.140625" defaultRowHeight="39" customHeight="1"/>
  <cols>
    <col min="1" max="1" width="29.28125" style="1" customWidth="1"/>
    <col min="2" max="2" width="15.421875" style="1" customWidth="1"/>
    <col min="3" max="3" width="7.710937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9.4218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0" width="10.421875" style="1" customWidth="1"/>
    <col min="21" max="21" width="7.28125" style="1" customWidth="1"/>
    <col min="22" max="16384" width="4.140625" style="1" customWidth="1"/>
  </cols>
  <sheetData>
    <row r="2" spans="1:22" s="16" customFormat="1" ht="21">
      <c r="A2" s="16" t="s">
        <v>1</v>
      </c>
      <c r="V2" s="17"/>
    </row>
    <row r="3" spans="1:22" s="5" customFormat="1" ht="12.75">
      <c r="A3" s="81" t="s">
        <v>47</v>
      </c>
      <c r="B3" s="84" t="s">
        <v>75</v>
      </c>
      <c r="C3" s="93" t="s">
        <v>74</v>
      </c>
      <c r="D3" s="88" t="s">
        <v>51</v>
      </c>
      <c r="E3" s="87" t="s">
        <v>23</v>
      </c>
      <c r="F3" s="3" t="s">
        <v>63</v>
      </c>
      <c r="G3" s="3" t="s">
        <v>63</v>
      </c>
      <c r="H3" s="3" t="s">
        <v>65</v>
      </c>
      <c r="I3" s="72" t="s">
        <v>53</v>
      </c>
      <c r="J3" s="72"/>
      <c r="K3" s="72" t="s">
        <v>54</v>
      </c>
      <c r="L3" s="72"/>
      <c r="M3" s="72" t="s">
        <v>55</v>
      </c>
      <c r="N3" s="72"/>
      <c r="O3" s="72" t="s">
        <v>58</v>
      </c>
      <c r="P3" s="72"/>
      <c r="Q3" s="72" t="s">
        <v>70</v>
      </c>
      <c r="R3" s="72"/>
      <c r="S3" s="73" t="s">
        <v>94</v>
      </c>
      <c r="T3" s="74"/>
      <c r="U3" s="75"/>
      <c r="V3" s="18"/>
    </row>
    <row r="4" spans="1:22" s="5" customFormat="1" ht="25.5">
      <c r="A4" s="82"/>
      <c r="B4" s="85"/>
      <c r="C4" s="94"/>
      <c r="D4" s="89"/>
      <c r="E4" s="85"/>
      <c r="F4" s="3" t="s">
        <v>62</v>
      </c>
      <c r="G4" s="3" t="s">
        <v>64</v>
      </c>
      <c r="H4" s="3" t="s">
        <v>59</v>
      </c>
      <c r="I4" s="8" t="s">
        <v>57</v>
      </c>
      <c r="J4" s="9" t="s">
        <v>56</v>
      </c>
      <c r="K4" s="8" t="s">
        <v>57</v>
      </c>
      <c r="L4" s="9" t="s">
        <v>56</v>
      </c>
      <c r="M4" s="8" t="s">
        <v>57</v>
      </c>
      <c r="N4" s="9" t="s">
        <v>56</v>
      </c>
      <c r="O4" s="8" t="s">
        <v>57</v>
      </c>
      <c r="P4" s="9" t="s">
        <v>56</v>
      </c>
      <c r="Q4" s="9" t="s">
        <v>73</v>
      </c>
      <c r="R4" s="8" t="s">
        <v>71</v>
      </c>
      <c r="S4" s="14" t="s">
        <v>57</v>
      </c>
      <c r="T4" s="15" t="s">
        <v>56</v>
      </c>
      <c r="U4" s="15" t="s">
        <v>56</v>
      </c>
      <c r="V4" s="18"/>
    </row>
    <row r="5" spans="1:22" s="12" customFormat="1" ht="25.5">
      <c r="A5" s="83"/>
      <c r="B5" s="86"/>
      <c r="C5" s="95"/>
      <c r="D5" s="4" t="s">
        <v>66</v>
      </c>
      <c r="E5" s="86"/>
      <c r="F5" s="3" t="s">
        <v>68</v>
      </c>
      <c r="G5" s="3" t="s">
        <v>68</v>
      </c>
      <c r="H5" s="3" t="s">
        <v>69</v>
      </c>
      <c r="I5" s="8" t="s">
        <v>72</v>
      </c>
      <c r="J5" s="9" t="s">
        <v>78</v>
      </c>
      <c r="K5" s="8" t="s">
        <v>72</v>
      </c>
      <c r="L5" s="9" t="s">
        <v>78</v>
      </c>
      <c r="M5" s="8" t="s">
        <v>72</v>
      </c>
      <c r="N5" s="9" t="s">
        <v>78</v>
      </c>
      <c r="O5" s="8" t="s">
        <v>82</v>
      </c>
      <c r="P5" s="9" t="s">
        <v>78</v>
      </c>
      <c r="Q5" s="9" t="s">
        <v>78</v>
      </c>
      <c r="R5" s="8" t="s">
        <v>79</v>
      </c>
      <c r="S5" s="14" t="s">
        <v>82</v>
      </c>
      <c r="T5" s="15" t="s">
        <v>78</v>
      </c>
      <c r="U5" s="15" t="s">
        <v>78</v>
      </c>
      <c r="V5" s="19"/>
    </row>
    <row r="6" spans="1:70" s="33" customFormat="1" ht="27" customHeight="1">
      <c r="A6" s="68" t="s">
        <v>6</v>
      </c>
      <c r="B6" s="51" t="s">
        <v>2</v>
      </c>
      <c r="C6" s="22"/>
      <c r="D6" s="50" t="s">
        <v>3</v>
      </c>
      <c r="E6" s="69" t="s">
        <v>7</v>
      </c>
      <c r="F6" s="25">
        <v>28</v>
      </c>
      <c r="G6" s="26">
        <v>16</v>
      </c>
      <c r="H6" s="26">
        <v>2</v>
      </c>
      <c r="I6" s="58">
        <v>2089</v>
      </c>
      <c r="J6" s="59">
        <v>183</v>
      </c>
      <c r="K6" s="58">
        <v>3974.5</v>
      </c>
      <c r="L6" s="59">
        <v>356</v>
      </c>
      <c r="M6" s="58">
        <v>4480</v>
      </c>
      <c r="N6" s="59">
        <v>394</v>
      </c>
      <c r="O6" s="54">
        <f>I6+K6+M6</f>
        <v>10543.5</v>
      </c>
      <c r="P6" s="55">
        <f>J6+L6+N6</f>
        <v>933</v>
      </c>
      <c r="Q6" s="56">
        <f>IF(O6&lt;&gt;0,P6/G6,"")</f>
        <v>58.3125</v>
      </c>
      <c r="R6" s="32">
        <f>IF(O6&lt;&gt;0,O6/P6,"")</f>
        <v>11.30064308681672</v>
      </c>
      <c r="S6" s="62">
        <f>45525.06+O6</f>
        <v>56068.56</v>
      </c>
      <c r="T6" s="63">
        <f>4796+P6</f>
        <v>5729</v>
      </c>
      <c r="U6" s="36">
        <f>IF(S6&lt;&gt;0,S6/T6,"")</f>
        <v>9.786796997730843</v>
      </c>
      <c r="V6" s="37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ht="12.75"/>
    <row r="8" ht="15.75">
      <c r="A8" s="38" t="s">
        <v>4</v>
      </c>
    </row>
    <row r="9" ht="12.75"/>
    <row r="10" ht="52.5" customHeight="1"/>
  </sheetData>
  <sheetProtection/>
  <mergeCells count="11">
    <mergeCell ref="I3:J3"/>
    <mergeCell ref="K3:L3"/>
    <mergeCell ref="M3:N3"/>
    <mergeCell ref="O3:P3"/>
    <mergeCell ref="Q3:R3"/>
    <mergeCell ref="S3:U3"/>
    <mergeCell ref="A3:A5"/>
    <mergeCell ref="B3:B5"/>
    <mergeCell ref="C3:C5"/>
    <mergeCell ref="D3:D4"/>
    <mergeCell ref="E3:E5"/>
  </mergeCells>
  <printOptions/>
  <pageMargins left="0.7519685039370079" right="0.7519685039370079" top="1" bottom="1" header="0.5" footer="0.5"/>
  <pageSetup orientation="landscape" paperSize="9" scale="6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BH8"/>
  <sheetViews>
    <sheetView zoomScalePageLayoutView="0" workbookViewId="0" topLeftCell="A1">
      <selection activeCell="A1" sqref="A1:IV16384"/>
    </sheetView>
  </sheetViews>
  <sheetFormatPr defaultColWidth="4.140625" defaultRowHeight="40.5" customHeight="1"/>
  <cols>
    <col min="1" max="1" width="29.28125" style="1" customWidth="1"/>
    <col min="2" max="2" width="15.421875" style="1" customWidth="1"/>
    <col min="3" max="3" width="14.140625" style="1" customWidth="1"/>
    <col min="4" max="4" width="11.7109375" style="1" customWidth="1"/>
    <col min="5" max="5" width="9.421875" style="1" customWidth="1"/>
    <col min="6" max="6" width="5.8515625" style="1" customWidth="1"/>
    <col min="7" max="7" width="6.28125" style="1" customWidth="1"/>
    <col min="8" max="8" width="7.710937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pans="1:18" s="16" customFormat="1" ht="21">
      <c r="A2" s="16" t="s">
        <v>25</v>
      </c>
      <c r="O2" s="17"/>
      <c r="P2" s="17"/>
      <c r="Q2" s="17"/>
      <c r="R2" s="17"/>
    </row>
    <row r="3" spans="1:18" s="5" customFormat="1" ht="12.75">
      <c r="A3" s="96" t="s">
        <v>80</v>
      </c>
      <c r="B3" s="93" t="s">
        <v>75</v>
      </c>
      <c r="C3" s="93" t="s">
        <v>74</v>
      </c>
      <c r="D3" s="99" t="s">
        <v>13</v>
      </c>
      <c r="E3" s="97" t="s">
        <v>67</v>
      </c>
      <c r="F3" s="97" t="s">
        <v>16</v>
      </c>
      <c r="G3" s="97" t="s">
        <v>17</v>
      </c>
      <c r="H3" s="97" t="s">
        <v>14</v>
      </c>
      <c r="I3" s="73" t="s">
        <v>84</v>
      </c>
      <c r="J3" s="74"/>
      <c r="K3" s="75"/>
      <c r="L3" s="90" t="s">
        <v>94</v>
      </c>
      <c r="M3" s="91"/>
      <c r="N3" s="92"/>
      <c r="O3" s="18"/>
      <c r="P3" s="18"/>
      <c r="Q3" s="18"/>
      <c r="R3" s="18"/>
    </row>
    <row r="4" spans="1:18" s="5" customFormat="1" ht="12.75">
      <c r="A4" s="94"/>
      <c r="B4" s="94"/>
      <c r="C4" s="94"/>
      <c r="D4" s="100"/>
      <c r="E4" s="94"/>
      <c r="F4" s="98"/>
      <c r="G4" s="98"/>
      <c r="H4" s="98"/>
      <c r="I4" s="14" t="s">
        <v>57</v>
      </c>
      <c r="J4" s="15" t="s">
        <v>56</v>
      </c>
      <c r="K4" s="15" t="s">
        <v>56</v>
      </c>
      <c r="L4" s="60" t="s">
        <v>57</v>
      </c>
      <c r="M4" s="61" t="s">
        <v>56</v>
      </c>
      <c r="N4" s="61"/>
      <c r="O4" s="18"/>
      <c r="P4" s="18"/>
      <c r="Q4" s="18"/>
      <c r="R4" s="18"/>
    </row>
    <row r="5" spans="1:18" s="12" customFormat="1" ht="25.5">
      <c r="A5" s="95"/>
      <c r="B5" s="95"/>
      <c r="C5" s="95"/>
      <c r="D5" s="4" t="s">
        <v>66</v>
      </c>
      <c r="E5" s="95"/>
      <c r="F5" s="66" t="s">
        <v>18</v>
      </c>
      <c r="G5" s="66" t="s">
        <v>19</v>
      </c>
      <c r="H5" s="3" t="s">
        <v>69</v>
      </c>
      <c r="I5" s="14" t="s">
        <v>82</v>
      </c>
      <c r="J5" s="15" t="s">
        <v>78</v>
      </c>
      <c r="K5" s="15" t="s">
        <v>78</v>
      </c>
      <c r="L5" s="60" t="s">
        <v>82</v>
      </c>
      <c r="M5" s="61" t="s">
        <v>78</v>
      </c>
      <c r="N5" s="61" t="s">
        <v>61</v>
      </c>
      <c r="O5" s="19"/>
      <c r="P5" s="19"/>
      <c r="Q5" s="19"/>
      <c r="R5" s="19"/>
    </row>
    <row r="6" spans="1:60" s="33" customFormat="1" ht="36" customHeight="1">
      <c r="A6" s="20" t="s">
        <v>29</v>
      </c>
      <c r="B6" s="51" t="s">
        <v>28</v>
      </c>
      <c r="C6" s="22" t="s">
        <v>29</v>
      </c>
      <c r="D6" s="67" t="s">
        <v>30</v>
      </c>
      <c r="E6" s="24" t="s">
        <v>87</v>
      </c>
      <c r="F6" s="25">
        <v>28</v>
      </c>
      <c r="G6" s="26">
        <v>16</v>
      </c>
      <c r="H6" s="26">
        <v>2</v>
      </c>
      <c r="I6" s="34">
        <v>15490.5</v>
      </c>
      <c r="J6" s="35">
        <v>1532</v>
      </c>
      <c r="K6" s="36">
        <f>IF(I6&lt;&gt;0,I6/J6,"")</f>
        <v>10.111292428198434</v>
      </c>
      <c r="L6" s="62">
        <f>I6+45525.06</f>
        <v>61015.56</v>
      </c>
      <c r="M6" s="63">
        <f>J6+4796</f>
        <v>6328</v>
      </c>
      <c r="N6" s="64">
        <f>L6/M6</f>
        <v>9.642155499367888</v>
      </c>
      <c r="O6" s="37"/>
      <c r="P6" s="37"/>
      <c r="Q6" s="37"/>
      <c r="R6" s="37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ht="15.75">
      <c r="A7" s="38" t="s">
        <v>90</v>
      </c>
    </row>
    <row r="8" ht="15.75">
      <c r="A8" s="13"/>
    </row>
    <row r="9" ht="12.75"/>
    <row r="10" ht="12.75"/>
    <row r="11" ht="54" customHeight="1"/>
  </sheetData>
  <sheetProtection/>
  <mergeCells count="10">
    <mergeCell ref="G3:G4"/>
    <mergeCell ref="H3:H4"/>
    <mergeCell ref="I3:K3"/>
    <mergeCell ref="L3:N3"/>
    <mergeCell ref="A3:A5"/>
    <mergeCell ref="B3:B5"/>
    <mergeCell ref="C3:C5"/>
    <mergeCell ref="D3:D4"/>
    <mergeCell ref="E3:E5"/>
    <mergeCell ref="F3:F4"/>
  </mergeCells>
  <printOptions/>
  <pageMargins left="0.7519685039370079" right="0.7519685039370079" top="1" bottom="1" header="0.5" footer="0.5"/>
  <pageSetup orientation="landscape" paperSize="9" scale="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V11"/>
  <sheetViews>
    <sheetView zoomScalePageLayoutView="0" workbookViewId="0" topLeftCell="A1">
      <selection activeCell="S6" sqref="S6"/>
    </sheetView>
  </sheetViews>
  <sheetFormatPr defaultColWidth="4.140625" defaultRowHeight="12.75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6384" width="4.140625" style="1" customWidth="1"/>
  </cols>
  <sheetData>
    <row r="2" s="16" customFormat="1" ht="21">
      <c r="A2" s="16" t="s">
        <v>91</v>
      </c>
    </row>
    <row r="3" spans="1:18" s="5" customFormat="1" ht="12.75">
      <c r="A3" s="3"/>
      <c r="B3" s="3"/>
      <c r="C3" s="3"/>
      <c r="D3" s="4" t="s">
        <v>59</v>
      </c>
      <c r="E3" s="3"/>
      <c r="F3" s="3" t="s">
        <v>63</v>
      </c>
      <c r="G3" s="3" t="s">
        <v>63</v>
      </c>
      <c r="H3" s="3" t="s">
        <v>65</v>
      </c>
      <c r="I3" s="72" t="s">
        <v>53</v>
      </c>
      <c r="J3" s="72"/>
      <c r="K3" s="72" t="s">
        <v>54</v>
      </c>
      <c r="L3" s="72"/>
      <c r="M3" s="72" t="s">
        <v>55</v>
      </c>
      <c r="N3" s="72"/>
      <c r="O3" s="72" t="s">
        <v>58</v>
      </c>
      <c r="P3" s="72"/>
      <c r="Q3" s="72" t="s">
        <v>70</v>
      </c>
      <c r="R3" s="72"/>
    </row>
    <row r="4" spans="1:18" s="5" customFormat="1" ht="25.5">
      <c r="A4" s="6"/>
      <c r="B4" s="6"/>
      <c r="C4" s="6"/>
      <c r="D4" s="4" t="s">
        <v>60</v>
      </c>
      <c r="E4" s="7"/>
      <c r="F4" s="3" t="s">
        <v>62</v>
      </c>
      <c r="G4" s="3" t="s">
        <v>64</v>
      </c>
      <c r="H4" s="3" t="s">
        <v>59</v>
      </c>
      <c r="I4" s="8" t="s">
        <v>57</v>
      </c>
      <c r="J4" s="9" t="s">
        <v>56</v>
      </c>
      <c r="K4" s="8" t="s">
        <v>57</v>
      </c>
      <c r="L4" s="9" t="s">
        <v>56</v>
      </c>
      <c r="M4" s="8" t="s">
        <v>57</v>
      </c>
      <c r="N4" s="9" t="s">
        <v>56</v>
      </c>
      <c r="O4" s="8" t="s">
        <v>57</v>
      </c>
      <c r="P4" s="9" t="s">
        <v>56</v>
      </c>
      <c r="Q4" s="9" t="s">
        <v>73</v>
      </c>
      <c r="R4" s="8" t="s">
        <v>71</v>
      </c>
    </row>
    <row r="5" spans="1:18" s="12" customFormat="1" ht="25.5">
      <c r="A5" s="10" t="s">
        <v>80</v>
      </c>
      <c r="B5" s="11" t="s">
        <v>75</v>
      </c>
      <c r="C5" s="11" t="s">
        <v>74</v>
      </c>
      <c r="D5" s="4" t="s">
        <v>66</v>
      </c>
      <c r="E5" s="3" t="s">
        <v>67</v>
      </c>
      <c r="F5" s="3" t="s">
        <v>68</v>
      </c>
      <c r="G5" s="3" t="s">
        <v>68</v>
      </c>
      <c r="H5" s="3" t="s">
        <v>69</v>
      </c>
      <c r="I5" s="8" t="s">
        <v>72</v>
      </c>
      <c r="J5" s="9" t="s">
        <v>78</v>
      </c>
      <c r="K5" s="8" t="s">
        <v>72</v>
      </c>
      <c r="L5" s="9" t="s">
        <v>78</v>
      </c>
      <c r="M5" s="8" t="s">
        <v>72</v>
      </c>
      <c r="N5" s="9" t="s">
        <v>78</v>
      </c>
      <c r="O5" s="8" t="s">
        <v>82</v>
      </c>
      <c r="P5" s="9" t="s">
        <v>78</v>
      </c>
      <c r="Q5" s="9" t="s">
        <v>78</v>
      </c>
      <c r="R5" s="8" t="s">
        <v>79</v>
      </c>
    </row>
    <row r="6" spans="1:74" s="33" customFormat="1" ht="15.75">
      <c r="A6" s="20" t="s">
        <v>76</v>
      </c>
      <c r="B6" s="21" t="s">
        <v>77</v>
      </c>
      <c r="C6" s="22"/>
      <c r="D6" s="23" t="s">
        <v>81</v>
      </c>
      <c r="E6" s="24" t="s">
        <v>87</v>
      </c>
      <c r="F6" s="25">
        <v>88</v>
      </c>
      <c r="G6" s="26">
        <v>77</v>
      </c>
      <c r="H6" s="26">
        <v>2</v>
      </c>
      <c r="I6" s="27">
        <v>12830.5</v>
      </c>
      <c r="J6" s="28">
        <v>1504</v>
      </c>
      <c r="K6" s="27">
        <v>23117</v>
      </c>
      <c r="L6" s="28">
        <v>2596</v>
      </c>
      <c r="M6" s="27">
        <v>26098</v>
      </c>
      <c r="N6" s="28">
        <v>2876</v>
      </c>
      <c r="O6" s="29">
        <f>SUM(I6+K6+M6)</f>
        <v>62045.5</v>
      </c>
      <c r="P6" s="30">
        <f>J6+L6+N6</f>
        <v>6976</v>
      </c>
      <c r="Q6" s="31">
        <f>IF(O6&lt;&gt;0,P6/G6,"")</f>
        <v>90.59740259740259</v>
      </c>
      <c r="R6" s="32">
        <f>IF(O6&lt;&gt;0,O6/P6,"")</f>
        <v>8.894137041284404</v>
      </c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7" spans="1:18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10" spans="1:2" s="38" customFormat="1" ht="88.5" customHeight="1">
      <c r="A10" s="76" t="s">
        <v>92</v>
      </c>
      <c r="B10" s="77"/>
    </row>
    <row r="11" ht="15.75">
      <c r="A11" s="13" t="s">
        <v>83</v>
      </c>
    </row>
  </sheetData>
  <sheetProtection/>
  <mergeCells count="6">
    <mergeCell ref="I3:J3"/>
    <mergeCell ref="K3:L3"/>
    <mergeCell ref="M3:N3"/>
    <mergeCell ref="O3:P3"/>
    <mergeCell ref="Q3:R3"/>
    <mergeCell ref="A10:B10"/>
  </mergeCells>
  <printOptions/>
  <pageMargins left="0.7519685039370079" right="0.7519685039370079" top="1" bottom="1" header="0.5" footer="0.5"/>
  <pageSetup orientation="landscape" paperSize="9" scale="65"/>
</worksheet>
</file>

<file path=xl/worksheets/sheet30.xml><?xml version="1.0" encoding="utf-8"?>
<worksheet xmlns="http://schemas.openxmlformats.org/spreadsheetml/2006/main" xmlns:r="http://schemas.openxmlformats.org/officeDocument/2006/relationships">
  <dimension ref="A2:BF8"/>
  <sheetViews>
    <sheetView zoomScalePageLayoutView="0" workbookViewId="0" topLeftCell="A1">
      <selection activeCell="A1" sqref="A1:IV16384"/>
    </sheetView>
  </sheetViews>
  <sheetFormatPr defaultColWidth="4.140625" defaultRowHeight="40.5" customHeight="1"/>
  <cols>
    <col min="1" max="1" width="29.28125" style="1" customWidth="1"/>
    <col min="2" max="2" width="15.421875" style="1" customWidth="1"/>
    <col min="3" max="3" width="14.140625" style="1" customWidth="1"/>
    <col min="4" max="4" width="11.7109375" style="1" customWidth="1"/>
    <col min="5" max="5" width="9.421875" style="1" customWidth="1"/>
    <col min="6" max="6" width="5.8515625" style="1" customWidth="1"/>
    <col min="7" max="7" width="6.28125" style="1" customWidth="1"/>
    <col min="8" max="8" width="7.710937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pans="1:16" s="16" customFormat="1" ht="21">
      <c r="A2" s="16" t="s">
        <v>15</v>
      </c>
      <c r="O2" s="17"/>
      <c r="P2" s="17"/>
    </row>
    <row r="3" spans="1:16" s="5" customFormat="1" ht="12.75">
      <c r="A3" s="96" t="s">
        <v>80</v>
      </c>
      <c r="B3" s="93" t="s">
        <v>75</v>
      </c>
      <c r="C3" s="93" t="s">
        <v>74</v>
      </c>
      <c r="D3" s="99" t="s">
        <v>13</v>
      </c>
      <c r="E3" s="97" t="s">
        <v>67</v>
      </c>
      <c r="F3" s="97" t="s">
        <v>16</v>
      </c>
      <c r="G3" s="97" t="s">
        <v>17</v>
      </c>
      <c r="H3" s="97" t="s">
        <v>14</v>
      </c>
      <c r="I3" s="73" t="s">
        <v>84</v>
      </c>
      <c r="J3" s="74"/>
      <c r="K3" s="75"/>
      <c r="L3" s="90" t="s">
        <v>94</v>
      </c>
      <c r="M3" s="91"/>
      <c r="N3" s="92"/>
      <c r="O3" s="18"/>
      <c r="P3" s="18"/>
    </row>
    <row r="4" spans="1:16" s="5" customFormat="1" ht="12.75">
      <c r="A4" s="94"/>
      <c r="B4" s="94"/>
      <c r="C4" s="94"/>
      <c r="D4" s="100"/>
      <c r="E4" s="94"/>
      <c r="F4" s="98"/>
      <c r="G4" s="98"/>
      <c r="H4" s="98"/>
      <c r="I4" s="14" t="s">
        <v>57</v>
      </c>
      <c r="J4" s="15" t="s">
        <v>56</v>
      </c>
      <c r="K4" s="15" t="s">
        <v>56</v>
      </c>
      <c r="L4" s="60" t="s">
        <v>57</v>
      </c>
      <c r="M4" s="61" t="s">
        <v>56</v>
      </c>
      <c r="N4" s="61"/>
      <c r="O4" s="18"/>
      <c r="P4" s="18"/>
    </row>
    <row r="5" spans="1:16" s="12" customFormat="1" ht="25.5">
      <c r="A5" s="95"/>
      <c r="B5" s="95"/>
      <c r="C5" s="95"/>
      <c r="D5" s="4" t="s">
        <v>66</v>
      </c>
      <c r="E5" s="95"/>
      <c r="F5" s="66" t="s">
        <v>18</v>
      </c>
      <c r="G5" s="66" t="s">
        <v>19</v>
      </c>
      <c r="H5" s="3" t="s">
        <v>69</v>
      </c>
      <c r="I5" s="14" t="s">
        <v>82</v>
      </c>
      <c r="J5" s="15" t="s">
        <v>78</v>
      </c>
      <c r="K5" s="15" t="s">
        <v>78</v>
      </c>
      <c r="L5" s="60" t="s">
        <v>82</v>
      </c>
      <c r="M5" s="61" t="s">
        <v>78</v>
      </c>
      <c r="N5" s="61" t="s">
        <v>61</v>
      </c>
      <c r="O5" s="19"/>
      <c r="P5" s="19"/>
    </row>
    <row r="6" spans="1:58" s="33" customFormat="1" ht="24" customHeight="1">
      <c r="A6" s="20" t="s">
        <v>29</v>
      </c>
      <c r="B6" s="51" t="s">
        <v>28</v>
      </c>
      <c r="C6" s="22" t="s">
        <v>29</v>
      </c>
      <c r="D6" s="67" t="s">
        <v>30</v>
      </c>
      <c r="E6" s="24" t="s">
        <v>87</v>
      </c>
      <c r="F6" s="25">
        <v>28</v>
      </c>
      <c r="G6" s="26">
        <v>1</v>
      </c>
      <c r="H6" s="26">
        <v>3</v>
      </c>
      <c r="I6" s="34">
        <v>428</v>
      </c>
      <c r="J6" s="35">
        <v>71</v>
      </c>
      <c r="K6" s="36">
        <f>IF(I6&lt;&gt;0,I6/J6,"")</f>
        <v>6.028169014084507</v>
      </c>
      <c r="L6" s="62">
        <v>61443.56</v>
      </c>
      <c r="M6" s="63">
        <v>6399</v>
      </c>
      <c r="N6" s="70">
        <f>L6/M6</f>
        <v>9.602056571339272</v>
      </c>
      <c r="O6" s="37"/>
      <c r="P6" s="37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</row>
    <row r="7" ht="30.75" customHeight="1">
      <c r="A7" s="38" t="s">
        <v>90</v>
      </c>
    </row>
    <row r="8" ht="15.75">
      <c r="A8" s="13"/>
    </row>
    <row r="9" ht="12.75"/>
    <row r="10" ht="12.75"/>
    <row r="11" ht="12.75"/>
  </sheetData>
  <sheetProtection/>
  <mergeCells count="10">
    <mergeCell ref="G3:G4"/>
    <mergeCell ref="H3:H4"/>
    <mergeCell ref="I3:K3"/>
    <mergeCell ref="L3:N3"/>
    <mergeCell ref="A3:A5"/>
    <mergeCell ref="B3:B5"/>
    <mergeCell ref="C3:C5"/>
    <mergeCell ref="D3:D4"/>
    <mergeCell ref="E3:E5"/>
    <mergeCell ref="F3:F4"/>
  </mergeCells>
  <printOptions/>
  <pageMargins left="0.7519685039370079" right="0.7519685039370079" top="1" bottom="1" header="0.5" footer="0.5"/>
  <pageSetup orientation="landscape" paperSize="9" scale="75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BR8"/>
  <sheetViews>
    <sheetView zoomScalePageLayoutView="0" workbookViewId="0" topLeftCell="A1">
      <selection activeCell="L2" sqref="A1:IV16384"/>
    </sheetView>
  </sheetViews>
  <sheetFormatPr defaultColWidth="4.140625" defaultRowHeight="39" customHeight="1"/>
  <cols>
    <col min="1" max="1" width="29.28125" style="1" customWidth="1"/>
    <col min="2" max="2" width="15.421875" style="1" customWidth="1"/>
    <col min="3" max="3" width="7.710937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9.4218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0" width="10.421875" style="1" customWidth="1"/>
    <col min="21" max="21" width="7.28125" style="1" customWidth="1"/>
    <col min="22" max="16384" width="4.140625" style="1" customWidth="1"/>
  </cols>
  <sheetData>
    <row r="1" ht="40.5" customHeight="1"/>
    <row r="2" spans="1:22" s="16" customFormat="1" ht="40.5" customHeight="1">
      <c r="A2" s="16" t="s">
        <v>34</v>
      </c>
      <c r="V2" s="17"/>
    </row>
    <row r="3" spans="1:22" s="5" customFormat="1" ht="40.5" customHeight="1">
      <c r="A3" s="81" t="s">
        <v>47</v>
      </c>
      <c r="B3" s="84" t="s">
        <v>75</v>
      </c>
      <c r="C3" s="93" t="s">
        <v>74</v>
      </c>
      <c r="D3" s="88" t="s">
        <v>51</v>
      </c>
      <c r="E3" s="87" t="s">
        <v>23</v>
      </c>
      <c r="F3" s="3" t="s">
        <v>63</v>
      </c>
      <c r="G3" s="3" t="s">
        <v>63</v>
      </c>
      <c r="H3" s="3" t="s">
        <v>65</v>
      </c>
      <c r="I3" s="72" t="s">
        <v>53</v>
      </c>
      <c r="J3" s="72"/>
      <c r="K3" s="72" t="s">
        <v>54</v>
      </c>
      <c r="L3" s="72"/>
      <c r="M3" s="72" t="s">
        <v>55</v>
      </c>
      <c r="N3" s="72"/>
      <c r="O3" s="72" t="s">
        <v>58</v>
      </c>
      <c r="P3" s="72"/>
      <c r="Q3" s="72" t="s">
        <v>70</v>
      </c>
      <c r="R3" s="72"/>
      <c r="S3" s="73" t="s">
        <v>94</v>
      </c>
      <c r="T3" s="74"/>
      <c r="U3" s="75"/>
      <c r="V3" s="18"/>
    </row>
    <row r="4" spans="1:22" s="5" customFormat="1" ht="40.5" customHeight="1">
      <c r="A4" s="82"/>
      <c r="B4" s="85"/>
      <c r="C4" s="94"/>
      <c r="D4" s="89"/>
      <c r="E4" s="85"/>
      <c r="F4" s="3" t="s">
        <v>62</v>
      </c>
      <c r="G4" s="3" t="s">
        <v>64</v>
      </c>
      <c r="H4" s="3" t="s">
        <v>59</v>
      </c>
      <c r="I4" s="8" t="s">
        <v>57</v>
      </c>
      <c r="J4" s="9" t="s">
        <v>56</v>
      </c>
      <c r="K4" s="8" t="s">
        <v>57</v>
      </c>
      <c r="L4" s="9" t="s">
        <v>56</v>
      </c>
      <c r="M4" s="8" t="s">
        <v>57</v>
      </c>
      <c r="N4" s="9" t="s">
        <v>56</v>
      </c>
      <c r="O4" s="8" t="s">
        <v>57</v>
      </c>
      <c r="P4" s="9" t="s">
        <v>56</v>
      </c>
      <c r="Q4" s="9" t="s">
        <v>73</v>
      </c>
      <c r="R4" s="8" t="s">
        <v>71</v>
      </c>
      <c r="S4" s="14" t="s">
        <v>57</v>
      </c>
      <c r="T4" s="15" t="s">
        <v>56</v>
      </c>
      <c r="U4" s="15" t="s">
        <v>56</v>
      </c>
      <c r="V4" s="18"/>
    </row>
    <row r="5" spans="1:22" s="12" customFormat="1" ht="40.5" customHeight="1">
      <c r="A5" s="83"/>
      <c r="B5" s="86"/>
      <c r="C5" s="95"/>
      <c r="D5" s="4" t="s">
        <v>66</v>
      </c>
      <c r="E5" s="86"/>
      <c r="F5" s="3" t="s">
        <v>68</v>
      </c>
      <c r="G5" s="3" t="s">
        <v>68</v>
      </c>
      <c r="H5" s="3" t="s">
        <v>69</v>
      </c>
      <c r="I5" s="8" t="s">
        <v>72</v>
      </c>
      <c r="J5" s="9" t="s">
        <v>78</v>
      </c>
      <c r="K5" s="8" t="s">
        <v>72</v>
      </c>
      <c r="L5" s="9" t="s">
        <v>78</v>
      </c>
      <c r="M5" s="8" t="s">
        <v>72</v>
      </c>
      <c r="N5" s="9" t="s">
        <v>78</v>
      </c>
      <c r="O5" s="8" t="s">
        <v>82</v>
      </c>
      <c r="P5" s="9" t="s">
        <v>78</v>
      </c>
      <c r="Q5" s="9" t="s">
        <v>78</v>
      </c>
      <c r="R5" s="8" t="s">
        <v>79</v>
      </c>
      <c r="S5" s="14" t="s">
        <v>82</v>
      </c>
      <c r="T5" s="15" t="s">
        <v>78</v>
      </c>
      <c r="U5" s="15" t="s">
        <v>78</v>
      </c>
      <c r="V5" s="19"/>
    </row>
    <row r="6" spans="1:70" s="33" customFormat="1" ht="40.5" customHeight="1">
      <c r="A6" s="68" t="s">
        <v>6</v>
      </c>
      <c r="B6" s="51" t="s">
        <v>2</v>
      </c>
      <c r="C6" s="22"/>
      <c r="D6" s="50" t="s">
        <v>3</v>
      </c>
      <c r="E6" s="69" t="s">
        <v>7</v>
      </c>
      <c r="F6" s="25">
        <v>28</v>
      </c>
      <c r="G6" s="26">
        <v>1</v>
      </c>
      <c r="H6" s="26">
        <v>5</v>
      </c>
      <c r="I6" s="58">
        <v>65</v>
      </c>
      <c r="J6" s="59">
        <v>8</v>
      </c>
      <c r="K6" s="58">
        <v>48</v>
      </c>
      <c r="L6" s="59">
        <v>6</v>
      </c>
      <c r="M6" s="58">
        <v>56</v>
      </c>
      <c r="N6" s="59">
        <v>7</v>
      </c>
      <c r="O6" s="54">
        <f>I6+K6+M6</f>
        <v>169</v>
      </c>
      <c r="P6" s="54">
        <f>J6+L6+N6</f>
        <v>21</v>
      </c>
      <c r="Q6" s="56">
        <f>IF(O6&lt;&gt;0,P6/G6,"")</f>
        <v>21</v>
      </c>
      <c r="R6" s="32">
        <f>IF(O6&lt;&gt;0,O6/P6,"")</f>
        <v>8.047619047619047</v>
      </c>
      <c r="S6" s="62">
        <f>61443.56+O6</f>
        <v>61612.56</v>
      </c>
      <c r="T6" s="63">
        <f>6399+P6</f>
        <v>6420</v>
      </c>
      <c r="U6" s="36">
        <f>IF(S6&lt;&gt;0,S6/T6,"")</f>
        <v>9.596971962616822</v>
      </c>
      <c r="V6" s="37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ht="24.75" customHeight="1"/>
    <row r="8" ht="40.5" customHeight="1">
      <c r="A8" s="38" t="s">
        <v>4</v>
      </c>
    </row>
    <row r="9" ht="40.5" customHeight="1"/>
    <row r="10" ht="48" customHeight="1"/>
    <row r="11" ht="40.5" customHeight="1"/>
  </sheetData>
  <sheetProtection/>
  <mergeCells count="11">
    <mergeCell ref="A3:A5"/>
    <mergeCell ref="B3:B5"/>
    <mergeCell ref="C3:C5"/>
    <mergeCell ref="D3:D4"/>
    <mergeCell ref="E3:E5"/>
    <mergeCell ref="O3:P3"/>
    <mergeCell ref="Q3:R3"/>
    <mergeCell ref="S3:U3"/>
    <mergeCell ref="I3:J3"/>
    <mergeCell ref="K3:L3"/>
    <mergeCell ref="M3:N3"/>
  </mergeCells>
  <printOptions/>
  <pageMargins left="0.7519685039370079" right="0.7519685039370079" top="1" bottom="1" header="0.5" footer="0.5"/>
  <pageSetup orientation="landscape" paperSize="9" scale="55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BF8"/>
  <sheetViews>
    <sheetView zoomScalePageLayoutView="0" workbookViewId="0" topLeftCell="A1">
      <selection activeCell="A1" sqref="A1:IV16384"/>
    </sheetView>
  </sheetViews>
  <sheetFormatPr defaultColWidth="4.140625" defaultRowHeight="39" customHeight="1"/>
  <cols>
    <col min="1" max="1" width="29.28125" style="1" customWidth="1"/>
    <col min="2" max="2" width="15.421875" style="1" customWidth="1"/>
    <col min="3" max="3" width="14.140625" style="1" customWidth="1"/>
    <col min="4" max="4" width="11.7109375" style="1" customWidth="1"/>
    <col min="5" max="5" width="9.421875" style="1" customWidth="1"/>
    <col min="6" max="6" width="5.8515625" style="1" customWidth="1"/>
    <col min="7" max="7" width="6.28125" style="1" customWidth="1"/>
    <col min="8" max="8" width="7.710937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pans="1:16" s="16" customFormat="1" ht="39" customHeight="1">
      <c r="A2" s="16" t="s">
        <v>33</v>
      </c>
      <c r="O2" s="17"/>
      <c r="P2" s="17"/>
    </row>
    <row r="3" spans="1:16" s="5" customFormat="1" ht="28.5" customHeight="1">
      <c r="A3" s="96" t="s">
        <v>80</v>
      </c>
      <c r="B3" s="93" t="s">
        <v>75</v>
      </c>
      <c r="C3" s="93" t="s">
        <v>74</v>
      </c>
      <c r="D3" s="99" t="s">
        <v>13</v>
      </c>
      <c r="E3" s="97" t="s">
        <v>67</v>
      </c>
      <c r="F3" s="97" t="s">
        <v>16</v>
      </c>
      <c r="G3" s="97" t="s">
        <v>17</v>
      </c>
      <c r="H3" s="97" t="s">
        <v>14</v>
      </c>
      <c r="I3" s="73" t="s">
        <v>84</v>
      </c>
      <c r="J3" s="74"/>
      <c r="K3" s="75"/>
      <c r="L3" s="90" t="s">
        <v>94</v>
      </c>
      <c r="M3" s="91"/>
      <c r="N3" s="92"/>
      <c r="O3" s="18"/>
      <c r="P3" s="18"/>
    </row>
    <row r="4" spans="1:16" s="5" customFormat="1" ht="30.75" customHeight="1">
      <c r="A4" s="94"/>
      <c r="B4" s="94"/>
      <c r="C4" s="94"/>
      <c r="D4" s="100"/>
      <c r="E4" s="94"/>
      <c r="F4" s="98"/>
      <c r="G4" s="98"/>
      <c r="H4" s="98"/>
      <c r="I4" s="14" t="s">
        <v>57</v>
      </c>
      <c r="J4" s="15" t="s">
        <v>56</v>
      </c>
      <c r="K4" s="15" t="s">
        <v>56</v>
      </c>
      <c r="L4" s="60" t="s">
        <v>57</v>
      </c>
      <c r="M4" s="61" t="s">
        <v>56</v>
      </c>
      <c r="N4" s="61"/>
      <c r="O4" s="18"/>
      <c r="P4" s="18"/>
    </row>
    <row r="5" spans="1:16" s="12" customFormat="1" ht="27.75" customHeight="1">
      <c r="A5" s="95"/>
      <c r="B5" s="95"/>
      <c r="C5" s="95"/>
      <c r="D5" s="4" t="s">
        <v>66</v>
      </c>
      <c r="E5" s="95"/>
      <c r="F5" s="66" t="s">
        <v>18</v>
      </c>
      <c r="G5" s="66" t="s">
        <v>19</v>
      </c>
      <c r="H5" s="3" t="s">
        <v>69</v>
      </c>
      <c r="I5" s="14" t="s">
        <v>82</v>
      </c>
      <c r="J5" s="15" t="s">
        <v>78</v>
      </c>
      <c r="K5" s="15" t="s">
        <v>78</v>
      </c>
      <c r="L5" s="60" t="s">
        <v>82</v>
      </c>
      <c r="M5" s="61" t="s">
        <v>78</v>
      </c>
      <c r="N5" s="61" t="s">
        <v>61</v>
      </c>
      <c r="O5" s="19"/>
      <c r="P5" s="19"/>
    </row>
    <row r="6" spans="1:58" s="33" customFormat="1" ht="39" customHeight="1">
      <c r="A6" s="20" t="s">
        <v>29</v>
      </c>
      <c r="B6" s="51" t="s">
        <v>28</v>
      </c>
      <c r="C6" s="22" t="s">
        <v>29</v>
      </c>
      <c r="D6" s="67" t="s">
        <v>30</v>
      </c>
      <c r="E6" s="24" t="s">
        <v>87</v>
      </c>
      <c r="F6" s="25">
        <v>28</v>
      </c>
      <c r="G6" s="26">
        <v>1</v>
      </c>
      <c r="H6" s="26">
        <v>5</v>
      </c>
      <c r="I6" s="34">
        <v>382</v>
      </c>
      <c r="J6" s="35">
        <v>47</v>
      </c>
      <c r="K6" s="36">
        <f>IF(I6&lt;&gt;0,I6/J6,"")</f>
        <v>8.127659574468085</v>
      </c>
      <c r="L6" s="62">
        <v>61825.56</v>
      </c>
      <c r="M6" s="63">
        <v>6446</v>
      </c>
      <c r="N6" s="70">
        <f>L6/M6</f>
        <v>9.59130623642569</v>
      </c>
      <c r="O6" s="37"/>
      <c r="P6" s="37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</row>
    <row r="7" ht="39" customHeight="1">
      <c r="A7" s="38" t="s">
        <v>90</v>
      </c>
    </row>
    <row r="8" ht="39" customHeight="1">
      <c r="A8" s="13"/>
    </row>
  </sheetData>
  <sheetProtection/>
  <mergeCells count="10">
    <mergeCell ref="G3:G4"/>
    <mergeCell ref="H3:H4"/>
    <mergeCell ref="I3:K3"/>
    <mergeCell ref="L3:N3"/>
    <mergeCell ref="A3:A5"/>
    <mergeCell ref="B3:B5"/>
    <mergeCell ref="C3:C5"/>
    <mergeCell ref="D3:D4"/>
    <mergeCell ref="E3:E5"/>
    <mergeCell ref="F3:F4"/>
  </mergeCells>
  <printOptions/>
  <pageMargins left="0.7519685039370079" right="0.7519685039370079" top="1" bottom="1" header="0.5" footer="0.5"/>
  <pageSetup orientation="landscape" paperSize="9" scale="75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P8"/>
  <sheetViews>
    <sheetView tabSelected="1" zoomScalePageLayoutView="0" workbookViewId="0" topLeftCell="A1">
      <selection activeCell="G7" sqref="G7"/>
    </sheetView>
  </sheetViews>
  <sheetFormatPr defaultColWidth="4.140625" defaultRowHeight="39" customHeight="1"/>
  <cols>
    <col min="1" max="1" width="24.421875" style="1" customWidth="1"/>
    <col min="2" max="2" width="15.421875" style="1" customWidth="1"/>
    <col min="3" max="3" width="7.710937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9.421875" style="1" customWidth="1"/>
    <col min="14" max="14" width="7.28125" style="1" customWidth="1"/>
    <col min="15" max="15" width="11.7109375" style="1" customWidth="1"/>
    <col min="16" max="16" width="9.00390625" style="1" customWidth="1"/>
    <col min="17" max="18" width="7.28125" style="1" customWidth="1"/>
    <col min="19" max="19" width="11.7109375" style="1" customWidth="1"/>
    <col min="20" max="20" width="10.421875" style="1" customWidth="1"/>
    <col min="21" max="21" width="7.28125" style="1" customWidth="1"/>
    <col min="22" max="16384" width="4.140625" style="1" customWidth="1"/>
  </cols>
  <sheetData>
    <row r="1" spans="1:146" ht="12.75">
      <c r="A1" s="101" t="s">
        <v>37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</row>
    <row r="2" spans="1:146" s="16" customFormat="1" ht="27.7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</row>
    <row r="3" spans="1:22" s="5" customFormat="1" ht="12.75">
      <c r="A3" s="81" t="s">
        <v>47</v>
      </c>
      <c r="B3" s="84" t="s">
        <v>75</v>
      </c>
      <c r="C3" s="93" t="s">
        <v>74</v>
      </c>
      <c r="D3" s="88" t="s">
        <v>51</v>
      </c>
      <c r="E3" s="87" t="s">
        <v>23</v>
      </c>
      <c r="F3" s="3" t="s">
        <v>63</v>
      </c>
      <c r="G3" s="3" t="s">
        <v>63</v>
      </c>
      <c r="H3" s="3" t="s">
        <v>65</v>
      </c>
      <c r="I3" s="72" t="s">
        <v>53</v>
      </c>
      <c r="J3" s="72"/>
      <c r="K3" s="72" t="s">
        <v>54</v>
      </c>
      <c r="L3" s="72"/>
      <c r="M3" s="72" t="s">
        <v>55</v>
      </c>
      <c r="N3" s="72"/>
      <c r="O3" s="72" t="s">
        <v>58</v>
      </c>
      <c r="P3" s="72"/>
      <c r="Q3" s="72" t="s">
        <v>70</v>
      </c>
      <c r="R3" s="72"/>
      <c r="S3" s="73" t="s">
        <v>94</v>
      </c>
      <c r="T3" s="74"/>
      <c r="U3" s="75"/>
      <c r="V3" s="18"/>
    </row>
    <row r="4" spans="1:22" s="5" customFormat="1" ht="25.5">
      <c r="A4" s="82"/>
      <c r="B4" s="85"/>
      <c r="C4" s="94"/>
      <c r="D4" s="89"/>
      <c r="E4" s="85"/>
      <c r="F4" s="3" t="s">
        <v>62</v>
      </c>
      <c r="G4" s="3" t="s">
        <v>64</v>
      </c>
      <c r="H4" s="3" t="s">
        <v>59</v>
      </c>
      <c r="I4" s="8" t="s">
        <v>57</v>
      </c>
      <c r="J4" s="9" t="s">
        <v>56</v>
      </c>
      <c r="K4" s="8" t="s">
        <v>57</v>
      </c>
      <c r="L4" s="9" t="s">
        <v>56</v>
      </c>
      <c r="M4" s="8" t="s">
        <v>57</v>
      </c>
      <c r="N4" s="9" t="s">
        <v>56</v>
      </c>
      <c r="O4" s="8" t="s">
        <v>57</v>
      </c>
      <c r="P4" s="9" t="s">
        <v>56</v>
      </c>
      <c r="Q4" s="9" t="s">
        <v>73</v>
      </c>
      <c r="R4" s="8" t="s">
        <v>71</v>
      </c>
      <c r="S4" s="14" t="s">
        <v>57</v>
      </c>
      <c r="T4" s="15" t="s">
        <v>56</v>
      </c>
      <c r="U4" s="15" t="s">
        <v>56</v>
      </c>
      <c r="V4" s="18"/>
    </row>
    <row r="5" spans="1:22" s="12" customFormat="1" ht="25.5">
      <c r="A5" s="83"/>
      <c r="B5" s="86"/>
      <c r="C5" s="95"/>
      <c r="D5" s="4" t="s">
        <v>66</v>
      </c>
      <c r="E5" s="86"/>
      <c r="F5" s="3" t="s">
        <v>68</v>
      </c>
      <c r="G5" s="3" t="s">
        <v>68</v>
      </c>
      <c r="H5" s="3" t="s">
        <v>69</v>
      </c>
      <c r="I5" s="8" t="s">
        <v>72</v>
      </c>
      <c r="J5" s="9" t="s">
        <v>78</v>
      </c>
      <c r="K5" s="8" t="s">
        <v>72</v>
      </c>
      <c r="L5" s="9" t="s">
        <v>78</v>
      </c>
      <c r="M5" s="8" t="s">
        <v>72</v>
      </c>
      <c r="N5" s="9" t="s">
        <v>78</v>
      </c>
      <c r="O5" s="8" t="s">
        <v>82</v>
      </c>
      <c r="P5" s="9" t="s">
        <v>78</v>
      </c>
      <c r="Q5" s="9" t="s">
        <v>78</v>
      </c>
      <c r="R5" s="8" t="s">
        <v>79</v>
      </c>
      <c r="S5" s="14" t="s">
        <v>82</v>
      </c>
      <c r="T5" s="15" t="s">
        <v>78</v>
      </c>
      <c r="U5" s="15" t="s">
        <v>78</v>
      </c>
      <c r="V5" s="19"/>
    </row>
    <row r="6" spans="1:70" s="33" customFormat="1" ht="33.75" customHeight="1">
      <c r="A6" s="68" t="s">
        <v>38</v>
      </c>
      <c r="B6" s="71" t="s">
        <v>39</v>
      </c>
      <c r="C6" s="22"/>
      <c r="D6" s="50" t="s">
        <v>35</v>
      </c>
      <c r="E6" s="69" t="s">
        <v>7</v>
      </c>
      <c r="F6" s="25">
        <v>28</v>
      </c>
      <c r="G6" s="26">
        <v>28</v>
      </c>
      <c r="H6" s="26">
        <v>1</v>
      </c>
      <c r="I6" s="58">
        <v>2097</v>
      </c>
      <c r="J6" s="59">
        <v>208</v>
      </c>
      <c r="K6" s="58">
        <v>6130</v>
      </c>
      <c r="L6" s="59">
        <v>556</v>
      </c>
      <c r="M6" s="58">
        <v>3933</v>
      </c>
      <c r="N6" s="59">
        <v>386</v>
      </c>
      <c r="O6" s="54">
        <f>I6+K6+M6</f>
        <v>12160</v>
      </c>
      <c r="P6" s="55">
        <f>J6+L6+N6</f>
        <v>1150</v>
      </c>
      <c r="Q6" s="56">
        <f>P6/F6</f>
        <v>41.07142857142857</v>
      </c>
      <c r="R6" s="32">
        <f>IF(O6&lt;&gt;0,O6/P6,"")</f>
        <v>10.57391304347826</v>
      </c>
      <c r="S6" s="62"/>
      <c r="T6" s="63"/>
      <c r="U6" s="36" t="e">
        <f>S6/T6</f>
        <v>#DIV/0!</v>
      </c>
      <c r="V6" s="37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ht="12.75"/>
    <row r="8" ht="15.75">
      <c r="A8" s="38" t="s">
        <v>4</v>
      </c>
    </row>
    <row r="9" ht="12.75"/>
    <row r="10" ht="12.75"/>
    <row r="11" ht="12.75"/>
  </sheetData>
  <sheetProtection/>
  <mergeCells count="12">
    <mergeCell ref="E3:E5"/>
    <mergeCell ref="I3:J3"/>
    <mergeCell ref="K3:L3"/>
    <mergeCell ref="M3:N3"/>
    <mergeCell ref="O3:P3"/>
    <mergeCell ref="Q3:R3"/>
    <mergeCell ref="S3:U3"/>
    <mergeCell ref="A1:EP2"/>
    <mergeCell ref="A3:A5"/>
    <mergeCell ref="B3:B5"/>
    <mergeCell ref="C3:C5"/>
    <mergeCell ref="D3:D4"/>
  </mergeCells>
  <printOptions/>
  <pageMargins left="0.7519685039370079" right="0.7519685039370079" top="1" bottom="1" header="0.5" footer="0.5"/>
  <pageSetup orientation="landscape" paperSize="9" scale="6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V8"/>
  <sheetViews>
    <sheetView zoomScalePageLayoutView="0" workbookViewId="0" topLeftCell="J1">
      <selection activeCell="J1" sqref="A1:IV16384"/>
    </sheetView>
  </sheetViews>
  <sheetFormatPr defaultColWidth="4.140625" defaultRowHeight="12.75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1" width="7.28125" style="1" customWidth="1"/>
    <col min="22" max="22" width="11.7109375" style="1" customWidth="1"/>
    <col min="23" max="24" width="7.28125" style="1" customWidth="1"/>
    <col min="25" max="16384" width="4.140625" style="1" customWidth="1"/>
  </cols>
  <sheetData>
    <row r="2" s="16" customFormat="1" ht="21">
      <c r="A2" s="16" t="s">
        <v>93</v>
      </c>
    </row>
    <row r="3" spans="1:24" s="5" customFormat="1" ht="21.75" customHeight="1">
      <c r="A3" s="3"/>
      <c r="B3" s="3"/>
      <c r="C3" s="3"/>
      <c r="D3" s="4" t="s">
        <v>59</v>
      </c>
      <c r="E3" s="3"/>
      <c r="F3" s="3" t="s">
        <v>63</v>
      </c>
      <c r="G3" s="3" t="s">
        <v>63</v>
      </c>
      <c r="H3" s="3" t="s">
        <v>65</v>
      </c>
      <c r="I3" s="72" t="s">
        <v>53</v>
      </c>
      <c r="J3" s="72"/>
      <c r="K3" s="72" t="s">
        <v>54</v>
      </c>
      <c r="L3" s="72"/>
      <c r="M3" s="72" t="s">
        <v>55</v>
      </c>
      <c r="N3" s="72"/>
      <c r="O3" s="72" t="s">
        <v>58</v>
      </c>
      <c r="P3" s="72"/>
      <c r="Q3" s="72" t="s">
        <v>70</v>
      </c>
      <c r="R3" s="72"/>
      <c r="S3" s="73" t="s">
        <v>84</v>
      </c>
      <c r="T3" s="74"/>
      <c r="U3" s="75"/>
      <c r="V3" s="78" t="s">
        <v>94</v>
      </c>
      <c r="W3" s="79"/>
      <c r="X3" s="80"/>
    </row>
    <row r="4" spans="1:24" s="5" customFormat="1" ht="25.5">
      <c r="A4" s="6"/>
      <c r="B4" s="6"/>
      <c r="C4" s="6"/>
      <c r="D4" s="4" t="s">
        <v>60</v>
      </c>
      <c r="E4" s="7"/>
      <c r="F4" s="3" t="s">
        <v>62</v>
      </c>
      <c r="G4" s="3" t="s">
        <v>64</v>
      </c>
      <c r="H4" s="3" t="s">
        <v>59</v>
      </c>
      <c r="I4" s="8" t="s">
        <v>57</v>
      </c>
      <c r="J4" s="9" t="s">
        <v>56</v>
      </c>
      <c r="K4" s="8" t="s">
        <v>57</v>
      </c>
      <c r="L4" s="9" t="s">
        <v>56</v>
      </c>
      <c r="M4" s="8" t="s">
        <v>57</v>
      </c>
      <c r="N4" s="9" t="s">
        <v>56</v>
      </c>
      <c r="O4" s="8" t="s">
        <v>57</v>
      </c>
      <c r="P4" s="9" t="s">
        <v>56</v>
      </c>
      <c r="Q4" s="9" t="s">
        <v>73</v>
      </c>
      <c r="R4" s="8" t="s">
        <v>71</v>
      </c>
      <c r="S4" s="14" t="s">
        <v>57</v>
      </c>
      <c r="T4" s="15" t="s">
        <v>56</v>
      </c>
      <c r="U4" s="15" t="s">
        <v>56</v>
      </c>
      <c r="V4" s="39" t="s">
        <v>57</v>
      </c>
      <c r="W4" s="40" t="s">
        <v>56</v>
      </c>
      <c r="X4" s="40" t="s">
        <v>56</v>
      </c>
    </row>
    <row r="5" spans="1:24" s="12" customFormat="1" ht="25.5">
      <c r="A5" s="10" t="s">
        <v>80</v>
      </c>
      <c r="B5" s="11" t="s">
        <v>75</v>
      </c>
      <c r="C5" s="11" t="s">
        <v>74</v>
      </c>
      <c r="D5" s="4" t="s">
        <v>66</v>
      </c>
      <c r="E5" s="3" t="s">
        <v>67</v>
      </c>
      <c r="F5" s="3" t="s">
        <v>68</v>
      </c>
      <c r="G5" s="3" t="s">
        <v>68</v>
      </c>
      <c r="H5" s="3" t="s">
        <v>69</v>
      </c>
      <c r="I5" s="8" t="s">
        <v>72</v>
      </c>
      <c r="J5" s="9" t="s">
        <v>78</v>
      </c>
      <c r="K5" s="8" t="s">
        <v>72</v>
      </c>
      <c r="L5" s="9" t="s">
        <v>78</v>
      </c>
      <c r="M5" s="8" t="s">
        <v>72</v>
      </c>
      <c r="N5" s="9" t="s">
        <v>78</v>
      </c>
      <c r="O5" s="8" t="s">
        <v>82</v>
      </c>
      <c r="P5" s="9" t="s">
        <v>78</v>
      </c>
      <c r="Q5" s="9" t="s">
        <v>78</v>
      </c>
      <c r="R5" s="8" t="s">
        <v>79</v>
      </c>
      <c r="S5" s="14" t="s">
        <v>82</v>
      </c>
      <c r="T5" s="15" t="s">
        <v>78</v>
      </c>
      <c r="U5" s="15" t="s">
        <v>78</v>
      </c>
      <c r="V5" s="39" t="s">
        <v>82</v>
      </c>
      <c r="W5" s="40" t="s">
        <v>78</v>
      </c>
      <c r="X5" s="40" t="s">
        <v>78</v>
      </c>
    </row>
    <row r="6" spans="1:74" s="33" customFormat="1" ht="40.5" customHeight="1">
      <c r="A6" s="20" t="s">
        <v>76</v>
      </c>
      <c r="B6" s="21" t="s">
        <v>77</v>
      </c>
      <c r="C6" s="22"/>
      <c r="D6" s="23" t="s">
        <v>81</v>
      </c>
      <c r="E6" s="24" t="s">
        <v>87</v>
      </c>
      <c r="F6" s="25">
        <v>88</v>
      </c>
      <c r="G6" s="26">
        <v>77</v>
      </c>
      <c r="H6" s="26">
        <v>2</v>
      </c>
      <c r="I6" s="27">
        <v>12830.5</v>
      </c>
      <c r="J6" s="28">
        <v>1504</v>
      </c>
      <c r="K6" s="27">
        <v>23117</v>
      </c>
      <c r="L6" s="28">
        <v>2596</v>
      </c>
      <c r="M6" s="27">
        <v>26098</v>
      </c>
      <c r="N6" s="28">
        <v>2876</v>
      </c>
      <c r="O6" s="29">
        <f>SUM(I6+K6+M6)</f>
        <v>62045.5</v>
      </c>
      <c r="P6" s="30">
        <f>J6+L6+N6</f>
        <v>6976</v>
      </c>
      <c r="Q6" s="31">
        <f>IF(O6&lt;&gt;0,P6/G6,"")</f>
        <v>90.59740259740259</v>
      </c>
      <c r="R6" s="32">
        <f>IF(O6&lt;&gt;0,O6/P6,"")</f>
        <v>8.894137041284404</v>
      </c>
      <c r="S6" s="34">
        <v>99464.25</v>
      </c>
      <c r="T6" s="35">
        <v>11838</v>
      </c>
      <c r="U6" s="36">
        <f>IF(S6&lt;&gt;0,S6/T6,"")</f>
        <v>8.402116066903194</v>
      </c>
      <c r="V6" s="41">
        <v>305821.62</v>
      </c>
      <c r="W6" s="42">
        <v>35864</v>
      </c>
      <c r="X6" s="43">
        <f>IF(V6&lt;&gt;0,V6/W6,"")</f>
        <v>8.527259089895159</v>
      </c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8" ht="15.75">
      <c r="A8" s="13" t="s">
        <v>83</v>
      </c>
    </row>
  </sheetData>
  <sheetProtection/>
  <mergeCells count="7">
    <mergeCell ref="S3:U3"/>
    <mergeCell ref="V3:X3"/>
    <mergeCell ref="I3:J3"/>
    <mergeCell ref="K3:L3"/>
    <mergeCell ref="M3:N3"/>
    <mergeCell ref="O3:P3"/>
    <mergeCell ref="Q3:R3"/>
  </mergeCells>
  <printOptions/>
  <pageMargins left="0.7519685039370079" right="0.7519685039370079" top="1" bottom="1" header="0.5" footer="0.5"/>
  <pageSetup orientation="landscape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A2:BV8"/>
  <sheetViews>
    <sheetView zoomScalePageLayoutView="0" workbookViewId="0" topLeftCell="I1">
      <selection activeCell="A1" sqref="A1:IV16384"/>
    </sheetView>
  </sheetViews>
  <sheetFormatPr defaultColWidth="4.140625" defaultRowHeight="12.75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1" width="7.28125" style="1" customWidth="1"/>
    <col min="22" max="22" width="11.7109375" style="1" customWidth="1"/>
    <col min="23" max="24" width="7.28125" style="1" customWidth="1"/>
    <col min="25" max="16384" width="4.140625" style="1" customWidth="1"/>
  </cols>
  <sheetData>
    <row r="2" s="16" customFormat="1" ht="21">
      <c r="A2" s="16" t="s">
        <v>96</v>
      </c>
    </row>
    <row r="3" spans="1:24" s="5" customFormat="1" ht="12.75">
      <c r="A3" s="3"/>
      <c r="B3" s="3"/>
      <c r="C3" s="3"/>
      <c r="D3" s="4" t="s">
        <v>59</v>
      </c>
      <c r="E3" s="3"/>
      <c r="F3" s="3" t="s">
        <v>63</v>
      </c>
      <c r="G3" s="3" t="s">
        <v>63</v>
      </c>
      <c r="H3" s="3" t="s">
        <v>65</v>
      </c>
      <c r="I3" s="72" t="s">
        <v>53</v>
      </c>
      <c r="J3" s="72"/>
      <c r="K3" s="72" t="s">
        <v>54</v>
      </c>
      <c r="L3" s="72"/>
      <c r="M3" s="72" t="s">
        <v>55</v>
      </c>
      <c r="N3" s="72"/>
      <c r="O3" s="72" t="s">
        <v>58</v>
      </c>
      <c r="P3" s="72"/>
      <c r="Q3" s="72" t="s">
        <v>70</v>
      </c>
      <c r="R3" s="72"/>
      <c r="S3" s="73" t="s">
        <v>95</v>
      </c>
      <c r="T3" s="74"/>
      <c r="U3" s="75"/>
      <c r="V3" s="78" t="s">
        <v>94</v>
      </c>
      <c r="W3" s="79"/>
      <c r="X3" s="80"/>
    </row>
    <row r="4" spans="1:24" s="5" customFormat="1" ht="25.5">
      <c r="A4" s="6"/>
      <c r="B4" s="6"/>
      <c r="C4" s="6"/>
      <c r="D4" s="4" t="s">
        <v>60</v>
      </c>
      <c r="E4" s="7"/>
      <c r="F4" s="3" t="s">
        <v>62</v>
      </c>
      <c r="G4" s="3" t="s">
        <v>64</v>
      </c>
      <c r="H4" s="3" t="s">
        <v>59</v>
      </c>
      <c r="I4" s="8" t="s">
        <v>57</v>
      </c>
      <c r="J4" s="9" t="s">
        <v>56</v>
      </c>
      <c r="K4" s="8" t="s">
        <v>57</v>
      </c>
      <c r="L4" s="9" t="s">
        <v>56</v>
      </c>
      <c r="M4" s="8" t="s">
        <v>57</v>
      </c>
      <c r="N4" s="9" t="s">
        <v>56</v>
      </c>
      <c r="O4" s="8" t="s">
        <v>57</v>
      </c>
      <c r="P4" s="9" t="s">
        <v>56</v>
      </c>
      <c r="Q4" s="9" t="s">
        <v>73</v>
      </c>
      <c r="R4" s="8" t="s">
        <v>71</v>
      </c>
      <c r="S4" s="14" t="s">
        <v>57</v>
      </c>
      <c r="T4" s="15" t="s">
        <v>56</v>
      </c>
      <c r="U4" s="15" t="s">
        <v>56</v>
      </c>
      <c r="V4" s="39" t="s">
        <v>57</v>
      </c>
      <c r="W4" s="40" t="s">
        <v>56</v>
      </c>
      <c r="X4" s="40" t="s">
        <v>56</v>
      </c>
    </row>
    <row r="5" spans="1:24" s="12" customFormat="1" ht="25.5">
      <c r="A5" s="10" t="s">
        <v>80</v>
      </c>
      <c r="B5" s="11" t="s">
        <v>75</v>
      </c>
      <c r="C5" s="11" t="s">
        <v>74</v>
      </c>
      <c r="D5" s="4" t="s">
        <v>66</v>
      </c>
      <c r="E5" s="3" t="s">
        <v>67</v>
      </c>
      <c r="F5" s="3" t="s">
        <v>68</v>
      </c>
      <c r="G5" s="3" t="s">
        <v>68</v>
      </c>
      <c r="H5" s="3" t="s">
        <v>69</v>
      </c>
      <c r="I5" s="8" t="s">
        <v>72</v>
      </c>
      <c r="J5" s="9" t="s">
        <v>78</v>
      </c>
      <c r="K5" s="8" t="s">
        <v>72</v>
      </c>
      <c r="L5" s="9" t="s">
        <v>78</v>
      </c>
      <c r="M5" s="8" t="s">
        <v>72</v>
      </c>
      <c r="N5" s="9" t="s">
        <v>78</v>
      </c>
      <c r="O5" s="8" t="s">
        <v>82</v>
      </c>
      <c r="P5" s="9" t="s">
        <v>78</v>
      </c>
      <c r="Q5" s="9" t="s">
        <v>78</v>
      </c>
      <c r="R5" s="8" t="s">
        <v>79</v>
      </c>
      <c r="S5" s="14" t="s">
        <v>82</v>
      </c>
      <c r="T5" s="15" t="s">
        <v>78</v>
      </c>
      <c r="U5" s="15" t="s">
        <v>78</v>
      </c>
      <c r="V5" s="39" t="s">
        <v>82</v>
      </c>
      <c r="W5" s="40" t="s">
        <v>78</v>
      </c>
      <c r="X5" s="40" t="s">
        <v>78</v>
      </c>
    </row>
    <row r="6" spans="1:74" s="33" customFormat="1" ht="31.5" customHeight="1">
      <c r="A6" s="20" t="s">
        <v>76</v>
      </c>
      <c r="B6" s="21" t="s">
        <v>77</v>
      </c>
      <c r="C6" s="22"/>
      <c r="D6" s="23" t="s">
        <v>81</v>
      </c>
      <c r="E6" s="24" t="s">
        <v>87</v>
      </c>
      <c r="F6" s="25">
        <v>88</v>
      </c>
      <c r="G6" s="26">
        <v>34</v>
      </c>
      <c r="H6" s="26">
        <v>3</v>
      </c>
      <c r="I6" s="27">
        <v>2640.5</v>
      </c>
      <c r="J6" s="28">
        <v>331</v>
      </c>
      <c r="K6" s="27">
        <v>5534.5</v>
      </c>
      <c r="L6" s="28">
        <v>659</v>
      </c>
      <c r="M6" s="27">
        <v>5535</v>
      </c>
      <c r="N6" s="28">
        <v>656</v>
      </c>
      <c r="O6" s="29">
        <f>SUM(I6+K6+M6)</f>
        <v>13710</v>
      </c>
      <c r="P6" s="30">
        <f>J6+L6+N6</f>
        <v>1646</v>
      </c>
      <c r="Q6" s="31">
        <f>IF(O6&lt;&gt;0,P6/G6,"")</f>
        <v>48.411764705882355</v>
      </c>
      <c r="R6" s="32">
        <f>IF(O6&lt;&gt;0,O6/P6,"")</f>
        <v>8.329283110571081</v>
      </c>
      <c r="S6" s="34">
        <f>I6+K6+M6</f>
        <v>13710</v>
      </c>
      <c r="T6" s="35">
        <f>J6+L6+N6</f>
        <v>1646</v>
      </c>
      <c r="U6" s="36">
        <f>IF(S6&lt;&gt;0,S6/T6,"")</f>
        <v>8.329283110571081</v>
      </c>
      <c r="V6" s="41">
        <v>319531.62</v>
      </c>
      <c r="W6" s="42">
        <v>37510</v>
      </c>
      <c r="X6" s="43">
        <f>IF(V6&lt;&gt;0,V6/W6,"")</f>
        <v>8.518571580911757</v>
      </c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8" ht="15.75">
      <c r="A8" s="13" t="s">
        <v>83</v>
      </c>
    </row>
  </sheetData>
  <sheetProtection/>
  <mergeCells count="7">
    <mergeCell ref="V3:X3"/>
    <mergeCell ref="I3:J3"/>
    <mergeCell ref="K3:L3"/>
    <mergeCell ref="M3:N3"/>
    <mergeCell ref="O3:P3"/>
    <mergeCell ref="Q3:R3"/>
    <mergeCell ref="S3:U3"/>
  </mergeCells>
  <printOptions/>
  <pageMargins left="0.7519685039370079" right="0.7519685039370079" top="1" bottom="1" header="0.5" footer="0.5"/>
  <pageSetup orientation="landscape" paperSize="9" scale="50"/>
</worksheet>
</file>

<file path=xl/worksheets/sheet6.xml><?xml version="1.0" encoding="utf-8"?>
<worksheet xmlns="http://schemas.openxmlformats.org/spreadsheetml/2006/main" xmlns:r="http://schemas.openxmlformats.org/officeDocument/2006/relationships">
  <dimension ref="A2:BL8"/>
  <sheetViews>
    <sheetView zoomScalePageLayoutView="0" workbookViewId="0" topLeftCell="D1">
      <selection activeCell="A1" sqref="A1:IV16384"/>
    </sheetView>
  </sheetViews>
  <sheetFormatPr defaultColWidth="4.140625" defaultRowHeight="12.75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="16" customFormat="1" ht="21">
      <c r="A2" s="16" t="s">
        <v>97</v>
      </c>
    </row>
    <row r="3" spans="1:14" s="5" customFormat="1" ht="13.5" customHeight="1">
      <c r="A3" s="3"/>
      <c r="B3" s="3"/>
      <c r="C3" s="3"/>
      <c r="D3" s="4" t="s">
        <v>59</v>
      </c>
      <c r="E3" s="3"/>
      <c r="F3" s="3" t="s">
        <v>63</v>
      </c>
      <c r="G3" s="3" t="s">
        <v>63</v>
      </c>
      <c r="H3" s="3" t="s">
        <v>65</v>
      </c>
      <c r="I3" s="73" t="s">
        <v>84</v>
      </c>
      <c r="J3" s="74"/>
      <c r="K3" s="75"/>
      <c r="L3" s="78" t="s">
        <v>94</v>
      </c>
      <c r="M3" s="79"/>
      <c r="N3" s="80"/>
    </row>
    <row r="4" spans="1:14" s="5" customFormat="1" ht="12.75">
      <c r="A4" s="6"/>
      <c r="B4" s="6"/>
      <c r="C4" s="6"/>
      <c r="D4" s="4" t="s">
        <v>60</v>
      </c>
      <c r="E4" s="7"/>
      <c r="F4" s="3" t="s">
        <v>62</v>
      </c>
      <c r="G4" s="3" t="s">
        <v>64</v>
      </c>
      <c r="H4" s="3" t="s">
        <v>59</v>
      </c>
      <c r="I4" s="14" t="s">
        <v>57</v>
      </c>
      <c r="J4" s="15" t="s">
        <v>56</v>
      </c>
      <c r="K4" s="15" t="s">
        <v>56</v>
      </c>
      <c r="L4" s="39" t="s">
        <v>57</v>
      </c>
      <c r="M4" s="40" t="s">
        <v>56</v>
      </c>
      <c r="N4" s="40" t="s">
        <v>56</v>
      </c>
    </row>
    <row r="5" spans="1:14" s="12" customFormat="1" ht="25.5">
      <c r="A5" s="10" t="s">
        <v>80</v>
      </c>
      <c r="B5" s="11" t="s">
        <v>75</v>
      </c>
      <c r="C5" s="11" t="s">
        <v>74</v>
      </c>
      <c r="D5" s="4" t="s">
        <v>66</v>
      </c>
      <c r="E5" s="3" t="s">
        <v>67</v>
      </c>
      <c r="F5" s="3" t="s">
        <v>68</v>
      </c>
      <c r="G5" s="3" t="s">
        <v>68</v>
      </c>
      <c r="H5" s="3" t="s">
        <v>69</v>
      </c>
      <c r="I5" s="14" t="s">
        <v>82</v>
      </c>
      <c r="J5" s="15" t="s">
        <v>78</v>
      </c>
      <c r="K5" s="15" t="s">
        <v>78</v>
      </c>
      <c r="L5" s="39" t="s">
        <v>82</v>
      </c>
      <c r="M5" s="40" t="s">
        <v>78</v>
      </c>
      <c r="N5" s="40" t="s">
        <v>78</v>
      </c>
    </row>
    <row r="6" spans="1:64" s="33" customFormat="1" ht="15.75">
      <c r="A6" s="20" t="s">
        <v>76</v>
      </c>
      <c r="B6" s="21" t="s">
        <v>77</v>
      </c>
      <c r="C6" s="22"/>
      <c r="D6" s="23" t="s">
        <v>81</v>
      </c>
      <c r="E6" s="24" t="s">
        <v>87</v>
      </c>
      <c r="F6" s="25">
        <v>88</v>
      </c>
      <c r="G6" s="26">
        <v>34</v>
      </c>
      <c r="H6" s="26">
        <v>3</v>
      </c>
      <c r="I6" s="34">
        <v>23759.99</v>
      </c>
      <c r="J6" s="35">
        <v>2995</v>
      </c>
      <c r="K6" s="36">
        <f>IF(I6&lt;&gt;0,I6/J6,"")</f>
        <v>7.933218697829717</v>
      </c>
      <c r="L6" s="41">
        <v>329581.61</v>
      </c>
      <c r="M6" s="42">
        <v>38859</v>
      </c>
      <c r="N6" s="43">
        <f>IF(L6&lt;&gt;0,L6/M6,"")</f>
        <v>8.481474304536915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</row>
    <row r="8" ht="15.75">
      <c r="A8" s="13" t="s">
        <v>83</v>
      </c>
    </row>
  </sheetData>
  <sheetProtection/>
  <mergeCells count="2">
    <mergeCell ref="L3:N3"/>
    <mergeCell ref="I3:K3"/>
  </mergeCells>
  <printOptions/>
  <pageMargins left="0.7519685039370079" right="0.7519685039370079" top="1" bottom="1" header="0.5" footer="0.5"/>
  <pageSetup orientation="landscape" paperSize="9" scale="50"/>
</worksheet>
</file>

<file path=xl/worksheets/sheet7.xml><?xml version="1.0" encoding="utf-8"?>
<worksheet xmlns="http://schemas.openxmlformats.org/spreadsheetml/2006/main" xmlns:r="http://schemas.openxmlformats.org/officeDocument/2006/relationships">
  <dimension ref="A2:BV8"/>
  <sheetViews>
    <sheetView zoomScalePageLayoutView="0" workbookViewId="0" topLeftCell="A1">
      <selection activeCell="A1" sqref="A1:IV16384"/>
    </sheetView>
  </sheetViews>
  <sheetFormatPr defaultColWidth="4.140625" defaultRowHeight="12.75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1" width="7.28125" style="1" customWidth="1"/>
    <col min="22" max="22" width="11.7109375" style="1" customWidth="1"/>
    <col min="23" max="24" width="7.28125" style="1" customWidth="1"/>
    <col min="25" max="16384" width="4.140625" style="1" customWidth="1"/>
  </cols>
  <sheetData>
    <row r="2" s="16" customFormat="1" ht="21">
      <c r="A2" s="16" t="s">
        <v>98</v>
      </c>
    </row>
    <row r="3" spans="1:24" s="5" customFormat="1" ht="12.75">
      <c r="A3" s="3"/>
      <c r="B3" s="3"/>
      <c r="C3" s="3"/>
      <c r="D3" s="4" t="s">
        <v>59</v>
      </c>
      <c r="E3" s="3"/>
      <c r="F3" s="3" t="s">
        <v>63</v>
      </c>
      <c r="G3" s="3" t="s">
        <v>63</v>
      </c>
      <c r="H3" s="3" t="s">
        <v>65</v>
      </c>
      <c r="I3" s="72" t="s">
        <v>53</v>
      </c>
      <c r="J3" s="72"/>
      <c r="K3" s="72" t="s">
        <v>54</v>
      </c>
      <c r="L3" s="72"/>
      <c r="M3" s="72" t="s">
        <v>55</v>
      </c>
      <c r="N3" s="72"/>
      <c r="O3" s="72" t="s">
        <v>58</v>
      </c>
      <c r="P3" s="72"/>
      <c r="Q3" s="72" t="s">
        <v>70</v>
      </c>
      <c r="R3" s="72"/>
      <c r="S3" s="73" t="s">
        <v>95</v>
      </c>
      <c r="T3" s="74"/>
      <c r="U3" s="75"/>
      <c r="V3" s="78" t="s">
        <v>94</v>
      </c>
      <c r="W3" s="79"/>
      <c r="X3" s="80"/>
    </row>
    <row r="4" spans="1:24" s="5" customFormat="1" ht="25.5">
      <c r="A4" s="6"/>
      <c r="B4" s="6"/>
      <c r="C4" s="6"/>
      <c r="D4" s="4" t="s">
        <v>60</v>
      </c>
      <c r="E4" s="7"/>
      <c r="F4" s="3" t="s">
        <v>62</v>
      </c>
      <c r="G4" s="3" t="s">
        <v>64</v>
      </c>
      <c r="H4" s="3" t="s">
        <v>59</v>
      </c>
      <c r="I4" s="8" t="s">
        <v>57</v>
      </c>
      <c r="J4" s="9" t="s">
        <v>56</v>
      </c>
      <c r="K4" s="8" t="s">
        <v>57</v>
      </c>
      <c r="L4" s="9" t="s">
        <v>56</v>
      </c>
      <c r="M4" s="8" t="s">
        <v>57</v>
      </c>
      <c r="N4" s="9" t="s">
        <v>56</v>
      </c>
      <c r="O4" s="8" t="s">
        <v>57</v>
      </c>
      <c r="P4" s="9" t="s">
        <v>56</v>
      </c>
      <c r="Q4" s="9" t="s">
        <v>73</v>
      </c>
      <c r="R4" s="8" t="s">
        <v>71</v>
      </c>
      <c r="S4" s="14" t="s">
        <v>57</v>
      </c>
      <c r="T4" s="15" t="s">
        <v>56</v>
      </c>
      <c r="U4" s="15" t="s">
        <v>56</v>
      </c>
      <c r="V4" s="39" t="s">
        <v>57</v>
      </c>
      <c r="W4" s="40" t="s">
        <v>56</v>
      </c>
      <c r="X4" s="40" t="s">
        <v>56</v>
      </c>
    </row>
    <row r="5" spans="1:24" s="12" customFormat="1" ht="25.5">
      <c r="A5" s="10" t="s">
        <v>80</v>
      </c>
      <c r="B5" s="11" t="s">
        <v>75</v>
      </c>
      <c r="C5" s="11" t="s">
        <v>74</v>
      </c>
      <c r="D5" s="4" t="s">
        <v>66</v>
      </c>
      <c r="E5" s="3" t="s">
        <v>67</v>
      </c>
      <c r="F5" s="3" t="s">
        <v>68</v>
      </c>
      <c r="G5" s="3" t="s">
        <v>68</v>
      </c>
      <c r="H5" s="3" t="s">
        <v>69</v>
      </c>
      <c r="I5" s="8" t="s">
        <v>72</v>
      </c>
      <c r="J5" s="9" t="s">
        <v>78</v>
      </c>
      <c r="K5" s="8" t="s">
        <v>72</v>
      </c>
      <c r="L5" s="9" t="s">
        <v>78</v>
      </c>
      <c r="M5" s="8" t="s">
        <v>72</v>
      </c>
      <c r="N5" s="9" t="s">
        <v>78</v>
      </c>
      <c r="O5" s="8" t="s">
        <v>82</v>
      </c>
      <c r="P5" s="9" t="s">
        <v>78</v>
      </c>
      <c r="Q5" s="9" t="s">
        <v>78</v>
      </c>
      <c r="R5" s="8" t="s">
        <v>79</v>
      </c>
      <c r="S5" s="14" t="s">
        <v>82</v>
      </c>
      <c r="T5" s="15" t="s">
        <v>78</v>
      </c>
      <c r="U5" s="15" t="s">
        <v>78</v>
      </c>
      <c r="V5" s="39" t="s">
        <v>82</v>
      </c>
      <c r="W5" s="40" t="s">
        <v>78</v>
      </c>
      <c r="X5" s="40" t="s">
        <v>78</v>
      </c>
    </row>
    <row r="6" spans="1:74" s="33" customFormat="1" ht="15.75">
      <c r="A6" s="20" t="s">
        <v>76</v>
      </c>
      <c r="B6" s="21" t="s">
        <v>77</v>
      </c>
      <c r="C6" s="22"/>
      <c r="D6" s="23" t="s">
        <v>81</v>
      </c>
      <c r="E6" s="24" t="s">
        <v>87</v>
      </c>
      <c r="F6" s="25">
        <v>88</v>
      </c>
      <c r="G6" s="26">
        <v>12</v>
      </c>
      <c r="H6" s="26">
        <v>4</v>
      </c>
      <c r="I6" s="27">
        <v>653</v>
      </c>
      <c r="J6" s="28">
        <v>92</v>
      </c>
      <c r="K6" s="27">
        <v>1234.5</v>
      </c>
      <c r="L6" s="28">
        <v>170</v>
      </c>
      <c r="M6" s="27">
        <v>1274</v>
      </c>
      <c r="N6" s="28">
        <v>159</v>
      </c>
      <c r="O6" s="29">
        <f>I6+K6+M6</f>
        <v>3161.5</v>
      </c>
      <c r="P6" s="30">
        <f>J6+L6+N6</f>
        <v>421</v>
      </c>
      <c r="Q6" s="31">
        <f>IF(O6&lt;&gt;0,P6/G6,"")</f>
        <v>35.083333333333336</v>
      </c>
      <c r="R6" s="32">
        <f>IF(O6&lt;&gt;0,O6/P6,"")</f>
        <v>7.509501187648456</v>
      </c>
      <c r="S6" s="34">
        <f>I6+K6+M6</f>
        <v>3161.5</v>
      </c>
      <c r="T6" s="35">
        <f>J6+L6+N6</f>
        <v>421</v>
      </c>
      <c r="U6" s="36">
        <f>IF(S6&lt;&gt;0,S6/T6,"")</f>
        <v>7.509501187648456</v>
      </c>
      <c r="V6" s="41">
        <v>332743.11</v>
      </c>
      <c r="W6" s="42">
        <v>39280</v>
      </c>
      <c r="X6" s="43">
        <f>IF(V6&lt;&gt;0,V6/W6,"")</f>
        <v>8.471056771894093</v>
      </c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8" ht="15.75">
      <c r="A8" s="13" t="s">
        <v>83</v>
      </c>
    </row>
  </sheetData>
  <sheetProtection/>
  <mergeCells count="7">
    <mergeCell ref="V3:X3"/>
    <mergeCell ref="I3:J3"/>
    <mergeCell ref="K3:L3"/>
    <mergeCell ref="M3:N3"/>
    <mergeCell ref="O3:P3"/>
    <mergeCell ref="Q3:R3"/>
    <mergeCell ref="S3:U3"/>
  </mergeCells>
  <printOptions/>
  <pageMargins left="0.7519685039370079" right="0.7519685039370079" top="1" bottom="1" header="0.5" footer="0.5"/>
  <pageSetup orientation="landscape" paperSize="9" scale="50"/>
</worksheet>
</file>

<file path=xl/worksheets/sheet8.xml><?xml version="1.0" encoding="utf-8"?>
<worksheet xmlns="http://schemas.openxmlformats.org/spreadsheetml/2006/main" xmlns:r="http://schemas.openxmlformats.org/officeDocument/2006/relationships">
  <dimension ref="A2:BL8"/>
  <sheetViews>
    <sheetView zoomScalePageLayoutView="0" workbookViewId="0" topLeftCell="E1">
      <selection activeCell="A1" sqref="A1:IV16384"/>
    </sheetView>
  </sheetViews>
  <sheetFormatPr defaultColWidth="4.140625" defaultRowHeight="24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="16" customFormat="1" ht="24" customHeight="1">
      <c r="A2" s="16" t="s">
        <v>36</v>
      </c>
    </row>
    <row r="3" spans="1:14" s="5" customFormat="1" ht="24" customHeight="1">
      <c r="A3" s="3"/>
      <c r="B3" s="3"/>
      <c r="C3" s="3"/>
      <c r="D3" s="4" t="s">
        <v>59</v>
      </c>
      <c r="E3" s="3"/>
      <c r="F3" s="3" t="s">
        <v>63</v>
      </c>
      <c r="G3" s="3" t="s">
        <v>63</v>
      </c>
      <c r="H3" s="3" t="s">
        <v>65</v>
      </c>
      <c r="I3" s="73" t="s">
        <v>84</v>
      </c>
      <c r="J3" s="74"/>
      <c r="K3" s="75"/>
      <c r="L3" s="78" t="s">
        <v>94</v>
      </c>
      <c r="M3" s="79"/>
      <c r="N3" s="80"/>
    </row>
    <row r="4" spans="1:14" s="5" customFormat="1" ht="24" customHeight="1">
      <c r="A4" s="6"/>
      <c r="B4" s="6"/>
      <c r="C4" s="6"/>
      <c r="D4" s="4" t="s">
        <v>60</v>
      </c>
      <c r="E4" s="7"/>
      <c r="F4" s="3" t="s">
        <v>62</v>
      </c>
      <c r="G4" s="3" t="s">
        <v>64</v>
      </c>
      <c r="H4" s="3" t="s">
        <v>59</v>
      </c>
      <c r="I4" s="14" t="s">
        <v>57</v>
      </c>
      <c r="J4" s="15" t="s">
        <v>56</v>
      </c>
      <c r="K4" s="15" t="s">
        <v>56</v>
      </c>
      <c r="L4" s="39" t="s">
        <v>57</v>
      </c>
      <c r="M4" s="40" t="s">
        <v>56</v>
      </c>
      <c r="N4" s="40" t="s">
        <v>56</v>
      </c>
    </row>
    <row r="5" spans="1:14" s="12" customFormat="1" ht="24" customHeight="1">
      <c r="A5" s="10" t="s">
        <v>80</v>
      </c>
      <c r="B5" s="11" t="s">
        <v>75</v>
      </c>
      <c r="C5" s="11" t="s">
        <v>74</v>
      </c>
      <c r="D5" s="4" t="s">
        <v>66</v>
      </c>
      <c r="E5" s="3" t="s">
        <v>67</v>
      </c>
      <c r="F5" s="3" t="s">
        <v>68</v>
      </c>
      <c r="G5" s="3" t="s">
        <v>68</v>
      </c>
      <c r="H5" s="3" t="s">
        <v>69</v>
      </c>
      <c r="I5" s="14" t="s">
        <v>82</v>
      </c>
      <c r="J5" s="15" t="s">
        <v>78</v>
      </c>
      <c r="K5" s="15" t="s">
        <v>78</v>
      </c>
      <c r="L5" s="39" t="s">
        <v>82</v>
      </c>
      <c r="M5" s="40" t="s">
        <v>78</v>
      </c>
      <c r="N5" s="40" t="s">
        <v>78</v>
      </c>
    </row>
    <row r="6" spans="1:64" s="33" customFormat="1" ht="24" customHeight="1">
      <c r="A6" s="20" t="s">
        <v>76</v>
      </c>
      <c r="B6" s="21" t="s">
        <v>77</v>
      </c>
      <c r="C6" s="22"/>
      <c r="D6" s="23" t="s">
        <v>81</v>
      </c>
      <c r="E6" s="24" t="s">
        <v>87</v>
      </c>
      <c r="F6" s="25">
        <v>88</v>
      </c>
      <c r="G6" s="26">
        <v>14</v>
      </c>
      <c r="H6" s="26">
        <v>4</v>
      </c>
      <c r="I6" s="34">
        <v>5578.5</v>
      </c>
      <c r="J6" s="35">
        <v>953</v>
      </c>
      <c r="K6" s="36">
        <f>IF(I6&lt;&gt;0,I6/J6,"")</f>
        <v>5.853620146904512</v>
      </c>
      <c r="L6" s="41">
        <v>335160.11</v>
      </c>
      <c r="M6" s="42">
        <v>39812</v>
      </c>
      <c r="N6" s="43">
        <f>L6/M6</f>
        <v>8.418570029136943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</row>
    <row r="8" ht="24" customHeight="1">
      <c r="A8" s="13" t="s">
        <v>83</v>
      </c>
    </row>
  </sheetData>
  <sheetProtection/>
  <mergeCells count="2">
    <mergeCell ref="I3:K3"/>
    <mergeCell ref="L3:N3"/>
  </mergeCells>
  <printOptions/>
  <pageMargins left="0.7519685039370079" right="0.7519685039370079" top="1" bottom="1" header="0.5" footer="0.5"/>
  <pageSetup orientation="landscape" paperSize="9" scale="50"/>
</worksheet>
</file>

<file path=xl/worksheets/sheet9.xml><?xml version="1.0" encoding="utf-8"?>
<worksheet xmlns="http://schemas.openxmlformats.org/spreadsheetml/2006/main" xmlns:r="http://schemas.openxmlformats.org/officeDocument/2006/relationships">
  <dimension ref="A2:BV8"/>
  <sheetViews>
    <sheetView zoomScalePageLayoutView="0" workbookViewId="0" topLeftCell="A1">
      <selection activeCell="A1" sqref="A1:IV16384"/>
    </sheetView>
  </sheetViews>
  <sheetFormatPr defaultColWidth="4.140625" defaultRowHeight="27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1" width="7.28125" style="1" customWidth="1"/>
    <col min="22" max="22" width="11.7109375" style="1" customWidth="1"/>
    <col min="23" max="24" width="7.28125" style="1" customWidth="1"/>
    <col min="25" max="16384" width="4.140625" style="1" customWidth="1"/>
  </cols>
  <sheetData>
    <row r="2" s="16" customFormat="1" ht="27" customHeight="1">
      <c r="A2" s="16" t="s">
        <v>99</v>
      </c>
    </row>
    <row r="3" spans="1:24" s="5" customFormat="1" ht="27" customHeight="1">
      <c r="A3" s="3"/>
      <c r="B3" s="3"/>
      <c r="C3" s="3"/>
      <c r="D3" s="4" t="s">
        <v>59</v>
      </c>
      <c r="E3" s="3"/>
      <c r="F3" s="3" t="s">
        <v>63</v>
      </c>
      <c r="G3" s="3" t="s">
        <v>63</v>
      </c>
      <c r="H3" s="3" t="s">
        <v>65</v>
      </c>
      <c r="I3" s="72" t="s">
        <v>53</v>
      </c>
      <c r="J3" s="72"/>
      <c r="K3" s="72" t="s">
        <v>54</v>
      </c>
      <c r="L3" s="72"/>
      <c r="M3" s="72" t="s">
        <v>55</v>
      </c>
      <c r="N3" s="72"/>
      <c r="O3" s="72" t="s">
        <v>58</v>
      </c>
      <c r="P3" s="72"/>
      <c r="Q3" s="72" t="s">
        <v>70</v>
      </c>
      <c r="R3" s="72"/>
      <c r="S3" s="73" t="s">
        <v>95</v>
      </c>
      <c r="T3" s="74"/>
      <c r="U3" s="75"/>
      <c r="V3" s="78" t="s">
        <v>94</v>
      </c>
      <c r="W3" s="79"/>
      <c r="X3" s="80"/>
    </row>
    <row r="4" spans="1:24" s="5" customFormat="1" ht="27" customHeight="1">
      <c r="A4" s="6"/>
      <c r="B4" s="6"/>
      <c r="C4" s="6"/>
      <c r="D4" s="4" t="s">
        <v>60</v>
      </c>
      <c r="E4" s="7"/>
      <c r="F4" s="3" t="s">
        <v>62</v>
      </c>
      <c r="G4" s="3" t="s">
        <v>64</v>
      </c>
      <c r="H4" s="3" t="s">
        <v>59</v>
      </c>
      <c r="I4" s="8" t="s">
        <v>57</v>
      </c>
      <c r="J4" s="9" t="s">
        <v>56</v>
      </c>
      <c r="K4" s="8" t="s">
        <v>57</v>
      </c>
      <c r="L4" s="9" t="s">
        <v>56</v>
      </c>
      <c r="M4" s="8" t="s">
        <v>57</v>
      </c>
      <c r="N4" s="9" t="s">
        <v>56</v>
      </c>
      <c r="O4" s="8" t="s">
        <v>57</v>
      </c>
      <c r="P4" s="9" t="s">
        <v>56</v>
      </c>
      <c r="Q4" s="9" t="s">
        <v>73</v>
      </c>
      <c r="R4" s="8" t="s">
        <v>71</v>
      </c>
      <c r="S4" s="14" t="s">
        <v>57</v>
      </c>
      <c r="T4" s="15" t="s">
        <v>56</v>
      </c>
      <c r="U4" s="15" t="s">
        <v>56</v>
      </c>
      <c r="V4" s="39" t="s">
        <v>57</v>
      </c>
      <c r="W4" s="40" t="s">
        <v>56</v>
      </c>
      <c r="X4" s="40" t="s">
        <v>56</v>
      </c>
    </row>
    <row r="5" spans="1:24" s="12" customFormat="1" ht="27" customHeight="1">
      <c r="A5" s="10" t="s">
        <v>80</v>
      </c>
      <c r="B5" s="11" t="s">
        <v>75</v>
      </c>
      <c r="C5" s="11" t="s">
        <v>74</v>
      </c>
      <c r="D5" s="4" t="s">
        <v>66</v>
      </c>
      <c r="E5" s="3" t="s">
        <v>67</v>
      </c>
      <c r="F5" s="3" t="s">
        <v>68</v>
      </c>
      <c r="G5" s="3" t="s">
        <v>68</v>
      </c>
      <c r="H5" s="3" t="s">
        <v>69</v>
      </c>
      <c r="I5" s="8" t="s">
        <v>72</v>
      </c>
      <c r="J5" s="9" t="s">
        <v>78</v>
      </c>
      <c r="K5" s="8" t="s">
        <v>72</v>
      </c>
      <c r="L5" s="9" t="s">
        <v>78</v>
      </c>
      <c r="M5" s="8" t="s">
        <v>72</v>
      </c>
      <c r="N5" s="9" t="s">
        <v>78</v>
      </c>
      <c r="O5" s="8" t="s">
        <v>82</v>
      </c>
      <c r="P5" s="9" t="s">
        <v>78</v>
      </c>
      <c r="Q5" s="9" t="s">
        <v>78</v>
      </c>
      <c r="R5" s="8" t="s">
        <v>79</v>
      </c>
      <c r="S5" s="14" t="s">
        <v>82</v>
      </c>
      <c r="T5" s="15" t="s">
        <v>78</v>
      </c>
      <c r="U5" s="15" t="s">
        <v>78</v>
      </c>
      <c r="V5" s="39" t="s">
        <v>82</v>
      </c>
      <c r="W5" s="40" t="s">
        <v>78</v>
      </c>
      <c r="X5" s="40" t="s">
        <v>78</v>
      </c>
    </row>
    <row r="6" spans="1:74" s="33" customFormat="1" ht="27" customHeight="1">
      <c r="A6" s="20" t="s">
        <v>76</v>
      </c>
      <c r="B6" s="21" t="s">
        <v>77</v>
      </c>
      <c r="C6" s="22"/>
      <c r="D6" s="23" t="s">
        <v>81</v>
      </c>
      <c r="E6" s="24" t="s">
        <v>87</v>
      </c>
      <c r="F6" s="25">
        <v>88</v>
      </c>
      <c r="G6" s="26">
        <v>5</v>
      </c>
      <c r="H6" s="26">
        <v>5</v>
      </c>
      <c r="I6" s="27">
        <v>184</v>
      </c>
      <c r="J6" s="28">
        <v>26</v>
      </c>
      <c r="K6" s="27">
        <v>456</v>
      </c>
      <c r="L6" s="28">
        <v>64</v>
      </c>
      <c r="M6" s="27">
        <v>429</v>
      </c>
      <c r="N6" s="28">
        <v>59</v>
      </c>
      <c r="O6" s="29">
        <f>I6+K6+M6</f>
        <v>1069</v>
      </c>
      <c r="P6" s="30">
        <f>J6+L6+N6</f>
        <v>149</v>
      </c>
      <c r="Q6" s="31">
        <f>IF(O6&lt;&gt;0,P6/G6,"")</f>
        <v>29.8</v>
      </c>
      <c r="R6" s="32">
        <f>IF(O6&lt;&gt;0,O6/P6,"")</f>
        <v>7.174496644295302</v>
      </c>
      <c r="S6" s="34">
        <f>I6+K6+M6</f>
        <v>1069</v>
      </c>
      <c r="T6" s="35">
        <f>J6+L6+N6</f>
        <v>149</v>
      </c>
      <c r="U6" s="36">
        <f>IF(S6&lt;&gt;0,S6/T6,"")</f>
        <v>7.174496644295302</v>
      </c>
      <c r="V6" s="41">
        <v>336229.11</v>
      </c>
      <c r="W6" s="42">
        <v>39961</v>
      </c>
      <c r="X6" s="43">
        <f>IF(V6&lt;&gt;0,V6/W6,"")</f>
        <v>8.413931333049723</v>
      </c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8" ht="27" customHeight="1">
      <c r="A8" s="13" t="s">
        <v>83</v>
      </c>
    </row>
  </sheetData>
  <sheetProtection/>
  <mergeCells count="7">
    <mergeCell ref="V3:X3"/>
    <mergeCell ref="I3:J3"/>
    <mergeCell ref="K3:L3"/>
    <mergeCell ref="M3:N3"/>
    <mergeCell ref="O3:P3"/>
    <mergeCell ref="Q3:R3"/>
    <mergeCell ref="S3:U3"/>
  </mergeCells>
  <printOptions/>
  <pageMargins left="0.7519685039370079" right="0.7519685039370079" top="1" bottom="1" header="0.5" footer="0.5"/>
  <pageSetup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Cilingir</cp:lastModifiedBy>
  <cp:lastPrinted>2015-04-06T09:50:56Z</cp:lastPrinted>
  <dcterms:created xsi:type="dcterms:W3CDTF">2006-03-15T09:07:04Z</dcterms:created>
  <dcterms:modified xsi:type="dcterms:W3CDTF">2015-04-07T18:28:24Z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-1892574857</vt:i4>
  </property>
  <property fmtid="{D5CDD505-2E9C-101B-9397-08002B2CF9AE}" pid="3" name="_EmailSubject">
    <vt:lpwstr>New Weekend Ranking.xls</vt:lpwstr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ReviewingToolsShownOnce">
    <vt:lpwstr/>
  </property>
</Properties>
</file>