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635"/>
  </bookViews>
  <sheets>
    <sheet name="2015_23_05-11.06" sheetId="68" r:id="rId1"/>
    <sheet name="2015_22_29.05-04.06" sheetId="67" r:id="rId2"/>
    <sheet name="2015_21_22-28.05" sheetId="66" r:id="rId3"/>
    <sheet name="2015_20_15-21.05" sheetId="65" r:id="rId4"/>
    <sheet name="2015_19_08-14.05" sheetId="64" r:id="rId5"/>
    <sheet name="2015_18_01-07.05" sheetId="63" r:id="rId6"/>
    <sheet name="2015_17_24-30.04" sheetId="62" r:id="rId7"/>
    <sheet name="2015_16_17-23.04" sheetId="61" r:id="rId8"/>
    <sheet name="2015_15_10-16.04" sheetId="60" r:id="rId9"/>
    <sheet name="2015_14_03-09.04" sheetId="59" r:id="rId10"/>
    <sheet name="2015_13_27.03-02.04" sheetId="58" r:id="rId11"/>
    <sheet name="2015_12_20-26.03" sheetId="56" r:id="rId12"/>
    <sheet name="2015_11_13-19.03" sheetId="57" r:id="rId13"/>
    <sheet name="2015_10_06-12.03" sheetId="55" r:id="rId14"/>
    <sheet name="2015_09_27.02-05.03" sheetId="54" r:id="rId15"/>
    <sheet name="2015_08_20-26.02" sheetId="53" r:id="rId16"/>
    <sheet name="2015_07_13-19.02" sheetId="52" r:id="rId17"/>
    <sheet name="2015_06_06-12.02" sheetId="51" r:id="rId18"/>
    <sheet name="2015_05_30.01-05.02" sheetId="50" r:id="rId19"/>
    <sheet name="2015_04_23-29.01" sheetId="49" r:id="rId20"/>
    <sheet name="2015_03_16-22.01" sheetId="48" r:id="rId21"/>
    <sheet name="2015_02_09-15.01" sheetId="47" r:id="rId22"/>
    <sheet name="2015_01_02-08.01" sheetId="46" r:id="rId23"/>
  </sheets>
  <definedNames>
    <definedName name="_xlnm._FilterDatabase" localSheetId="13" hidden="1">'2015_10_06-12.03'!$J$5:$M$5</definedName>
    <definedName name="_xlnm._FilterDatabase" localSheetId="12" hidden="1">'2015_11_13-19.03'!$J$5:$M$5</definedName>
    <definedName name="_xlnm._FilterDatabase" localSheetId="11" hidden="1">'2015_12_20-26.03'!$J$5:$M$5</definedName>
    <definedName name="_xlnm._FilterDatabase" localSheetId="10" hidden="1">'2015_13_27.03-02.04'!$J$5:$M$5</definedName>
    <definedName name="_xlnm._FilterDatabase" localSheetId="9" hidden="1">'2015_14_03-09.04'!$J$5:$M$5</definedName>
    <definedName name="_xlnm._FilterDatabase" localSheetId="8" hidden="1">'2015_15_10-16.04'!$J$5:$M$5</definedName>
    <definedName name="_xlnm._FilterDatabase" localSheetId="7" hidden="1">'2015_16_17-23.04'!$J$5:$M$5</definedName>
    <definedName name="_xlnm._FilterDatabase" localSheetId="6" hidden="1">'2015_17_24-30.04'!$J$5:$M$5</definedName>
    <definedName name="_xlnm._FilterDatabase" localSheetId="5" hidden="1">'2015_18_01-07.05'!$J$5:$M$5</definedName>
    <definedName name="_xlnm._FilterDatabase" localSheetId="4" hidden="1">'2015_19_08-14.05'!$J$5:$M$5</definedName>
    <definedName name="_xlnm._FilterDatabase" localSheetId="3" hidden="1">'2015_20_15-21.05'!$J$5:$M$5</definedName>
    <definedName name="_xlnm._FilterDatabase" localSheetId="2" hidden="1">'2015_21_22-28.05'!$J$5:$M$5</definedName>
    <definedName name="_xlnm._FilterDatabase" localSheetId="1" hidden="1">'2015_22_29.05-04.06'!$J$5:$M$5</definedName>
    <definedName name="_xlnm._FilterDatabase" localSheetId="0" hidden="1">'2015_23_05-11.06'!$J$5:$M$5</definedName>
  </definedNames>
  <calcPr calcId="145621"/>
</workbook>
</file>

<file path=xl/calcChain.xml><?xml version="1.0" encoding="utf-8"?>
<calcChain xmlns="http://schemas.openxmlformats.org/spreadsheetml/2006/main">
  <c r="B8" i="68" l="1"/>
  <c r="B9" i="68" s="1"/>
  <c r="B10" i="68" s="1"/>
  <c r="B11" i="68" s="1"/>
  <c r="B12" i="68" s="1"/>
  <c r="O6" i="68"/>
  <c r="N6" i="68"/>
  <c r="O10" i="68"/>
  <c r="N10" i="68"/>
  <c r="P10" i="68" s="1"/>
  <c r="O9" i="68"/>
  <c r="N9" i="68"/>
  <c r="O12" i="68"/>
  <c r="N12" i="68"/>
  <c r="O7" i="68"/>
  <c r="N7" i="68"/>
  <c r="O11" i="68"/>
  <c r="N11" i="68"/>
  <c r="O8" i="68"/>
  <c r="N8" i="68"/>
  <c r="M10" i="68"/>
  <c r="L10" i="68"/>
  <c r="P12" i="68" l="1"/>
  <c r="M12" i="68"/>
  <c r="L12" i="68"/>
  <c r="P9" i="68"/>
  <c r="M9" i="68"/>
  <c r="L9" i="68"/>
  <c r="M11" i="68"/>
  <c r="L11" i="68"/>
  <c r="P8" i="68"/>
  <c r="M8" i="68"/>
  <c r="L8" i="68"/>
  <c r="M7" i="68"/>
  <c r="L7" i="68"/>
  <c r="P6" i="68"/>
  <c r="M6" i="68"/>
  <c r="L6" i="68"/>
  <c r="B6" i="68"/>
  <c r="B7" i="68" s="1"/>
  <c r="P7" i="68" l="1"/>
  <c r="P11" i="68"/>
  <c r="B7" i="67"/>
  <c r="B8" i="67"/>
  <c r="B9" i="67" s="1"/>
  <c r="B10" i="67" s="1"/>
  <c r="B11" i="67" s="1"/>
  <c r="B12" i="67" s="1"/>
  <c r="B6" i="67"/>
  <c r="O7" i="67"/>
  <c r="N7" i="67"/>
  <c r="O10" i="67"/>
  <c r="N10" i="67"/>
  <c r="O12" i="67"/>
  <c r="N12" i="67"/>
  <c r="O6" i="67"/>
  <c r="N6" i="67"/>
  <c r="O9" i="67"/>
  <c r="N9" i="67"/>
  <c r="O11" i="67"/>
  <c r="N11" i="67"/>
  <c r="O8" i="67"/>
  <c r="N8" i="67"/>
  <c r="P6" i="67" l="1"/>
  <c r="M6" i="67"/>
  <c r="L6" i="67"/>
  <c r="M10" i="67"/>
  <c r="L10" i="67"/>
  <c r="M12" i="67"/>
  <c r="L12" i="67"/>
  <c r="P11" i="67"/>
  <c r="M11" i="67"/>
  <c r="L11" i="67"/>
  <c r="P7" i="67"/>
  <c r="M7" i="67"/>
  <c r="L7" i="67"/>
  <c r="P9" i="67"/>
  <c r="M9" i="67"/>
  <c r="L9" i="67"/>
  <c r="P8" i="67"/>
  <c r="M8" i="67"/>
  <c r="L8" i="67"/>
  <c r="P10" i="67" l="1"/>
  <c r="P12" i="67"/>
  <c r="O8" i="66"/>
  <c r="N8" i="66"/>
  <c r="O12" i="66" l="1"/>
  <c r="P12" i="66" s="1"/>
  <c r="N12" i="66"/>
  <c r="M12" i="66"/>
  <c r="L12" i="66"/>
  <c r="O11" i="66"/>
  <c r="N11" i="66"/>
  <c r="P11" i="66" s="1"/>
  <c r="M11" i="66"/>
  <c r="L11" i="66"/>
  <c r="O10" i="66"/>
  <c r="N10" i="66"/>
  <c r="P10" i="66" s="1"/>
  <c r="M10" i="66"/>
  <c r="L10" i="66"/>
  <c r="O9" i="66"/>
  <c r="N9" i="66"/>
  <c r="P9" i="66" s="1"/>
  <c r="M9" i="66"/>
  <c r="L9" i="66"/>
  <c r="M8" i="66"/>
  <c r="L8" i="66"/>
  <c r="O7" i="66"/>
  <c r="P7" i="66" s="1"/>
  <c r="N7" i="66"/>
  <c r="M7" i="66"/>
  <c r="L7" i="66"/>
  <c r="O6" i="66"/>
  <c r="N6" i="66"/>
  <c r="M6" i="66"/>
  <c r="L6" i="66"/>
  <c r="B6" i="66"/>
  <c r="B7" i="66" s="1"/>
  <c r="B8" i="66" s="1"/>
  <c r="B9" i="66" s="1"/>
  <c r="B10" i="66" s="1"/>
  <c r="B11" i="66" s="1"/>
  <c r="B12" i="66" s="1"/>
  <c r="P6" i="66" l="1"/>
  <c r="P8" i="66"/>
  <c r="O11" i="65"/>
  <c r="N11" i="65"/>
  <c r="B6" i="65"/>
  <c r="B7" i="65" s="1"/>
  <c r="B8" i="65" s="1"/>
  <c r="B9" i="65" s="1"/>
  <c r="B10" i="65" s="1"/>
  <c r="B11" i="65" s="1"/>
  <c r="B12" i="65" s="1"/>
  <c r="B13" i="65" s="1"/>
  <c r="B14" i="65" s="1"/>
  <c r="B15" i="65" s="1"/>
  <c r="M11" i="65"/>
  <c r="L11" i="65"/>
  <c r="O15" i="65"/>
  <c r="N15" i="65"/>
  <c r="O9" i="65"/>
  <c r="N9" i="65"/>
  <c r="O6" i="65"/>
  <c r="N6" i="65"/>
  <c r="O7" i="65"/>
  <c r="N7" i="65"/>
  <c r="O12" i="65"/>
  <c r="N12" i="65"/>
  <c r="O14" i="65"/>
  <c r="N14" i="65"/>
  <c r="O13" i="65"/>
  <c r="N13" i="65"/>
  <c r="O8" i="65"/>
  <c r="N8" i="65"/>
  <c r="O10" i="65"/>
  <c r="N10" i="65"/>
  <c r="P11" i="65" l="1"/>
  <c r="P6" i="65"/>
  <c r="M6" i="65"/>
  <c r="L6" i="65"/>
  <c r="P15" i="65"/>
  <c r="M15" i="65"/>
  <c r="L15" i="65"/>
  <c r="P10" i="65"/>
  <c r="M10" i="65"/>
  <c r="L10" i="65"/>
  <c r="P14" i="65"/>
  <c r="M14" i="65"/>
  <c r="L14" i="65"/>
  <c r="M13" i="65"/>
  <c r="L13" i="65"/>
  <c r="P8" i="65"/>
  <c r="M8" i="65"/>
  <c r="L8" i="65"/>
  <c r="P9" i="65"/>
  <c r="M9" i="65"/>
  <c r="L9" i="65"/>
  <c r="P12" i="65"/>
  <c r="M12" i="65"/>
  <c r="L12" i="65"/>
  <c r="M7" i="65"/>
  <c r="L7" i="65"/>
  <c r="P7" i="65" l="1"/>
  <c r="P13" i="65"/>
  <c r="O19" i="64"/>
  <c r="P19" i="64" s="1"/>
  <c r="N19" i="64"/>
  <c r="M19" i="64"/>
  <c r="L19" i="64"/>
  <c r="O18" i="64"/>
  <c r="N18" i="64"/>
  <c r="P18" i="64" s="1"/>
  <c r="M18" i="64"/>
  <c r="L18" i="64"/>
  <c r="O17" i="64"/>
  <c r="N17" i="64"/>
  <c r="P17" i="64" s="1"/>
  <c r="M17" i="64"/>
  <c r="L17" i="64"/>
  <c r="O16" i="64"/>
  <c r="N16" i="64"/>
  <c r="P16" i="64" s="1"/>
  <c r="M16" i="64"/>
  <c r="L16" i="64"/>
  <c r="O15" i="64"/>
  <c r="N15" i="64"/>
  <c r="M15" i="64"/>
  <c r="L15" i="64"/>
  <c r="O14" i="64"/>
  <c r="N14" i="64"/>
  <c r="P14" i="64" s="1"/>
  <c r="M14" i="64"/>
  <c r="L14" i="64"/>
  <c r="O13" i="64"/>
  <c r="N13" i="64"/>
  <c r="P13" i="64" s="1"/>
  <c r="M13" i="64"/>
  <c r="L13" i="64"/>
  <c r="O12" i="64"/>
  <c r="N12" i="64"/>
  <c r="P12" i="64" s="1"/>
  <c r="M12" i="64"/>
  <c r="L12" i="64"/>
  <c r="O11" i="64"/>
  <c r="N11" i="64"/>
  <c r="M11" i="64"/>
  <c r="L11" i="64"/>
  <c r="O10" i="64"/>
  <c r="N10" i="64"/>
  <c r="P10" i="64" s="1"/>
  <c r="M10" i="64"/>
  <c r="L10" i="64"/>
  <c r="O9" i="64"/>
  <c r="N9" i="64"/>
  <c r="M9" i="64"/>
  <c r="L9" i="64"/>
  <c r="O8" i="64"/>
  <c r="N8" i="64"/>
  <c r="M8" i="64"/>
  <c r="L8" i="64"/>
  <c r="O7" i="64"/>
  <c r="N7" i="64"/>
  <c r="M7" i="64"/>
  <c r="L7" i="64"/>
  <c r="O6" i="64"/>
  <c r="N6" i="64"/>
  <c r="P6" i="64" s="1"/>
  <c r="M6" i="64"/>
  <c r="L6" i="64"/>
  <c r="P7" i="64" l="1"/>
  <c r="P11" i="64"/>
  <c r="P15" i="64"/>
  <c r="P8" i="64"/>
  <c r="P9" i="64"/>
  <c r="B6" i="64" l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O10" i="63" l="1"/>
  <c r="N10" i="63"/>
  <c r="B6" i="63" l="1"/>
  <c r="B7" i="63" s="1"/>
  <c r="B8" i="63" s="1"/>
  <c r="B9" i="63" s="1"/>
  <c r="B10" i="63" s="1"/>
  <c r="B11" i="63" s="1"/>
  <c r="B12" i="63" s="1"/>
  <c r="B13" i="63" s="1"/>
  <c r="B14" i="63" s="1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P12" i="63" s="1"/>
  <c r="O9" i="63"/>
  <c r="N9" i="63"/>
  <c r="O8" i="63"/>
  <c r="N8" i="63"/>
  <c r="O11" i="63"/>
  <c r="N11" i="63"/>
  <c r="M11" i="63"/>
  <c r="L11" i="63"/>
  <c r="L8" i="48"/>
  <c r="M8" i="48"/>
  <c r="N8" i="48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P8" i="62" s="1"/>
  <c r="N8" i="62"/>
  <c r="O6" i="62"/>
  <c r="N6" i="62"/>
  <c r="O14" i="62"/>
  <c r="N14" i="62"/>
  <c r="O13" i="62"/>
  <c r="N13" i="62"/>
  <c r="P13" i="62" s="1"/>
  <c r="O11" i="62"/>
  <c r="P11" i="62" s="1"/>
  <c r="N11" i="62"/>
  <c r="O10" i="62"/>
  <c r="N10" i="62"/>
  <c r="O12" i="62"/>
  <c r="N12" i="62"/>
  <c r="O7" i="62"/>
  <c r="N7" i="62"/>
  <c r="P7" i="62" s="1"/>
  <c r="O9" i="62"/>
  <c r="N9" i="62"/>
  <c r="P14" i="62"/>
  <c r="M14" i="62"/>
  <c r="L14" i="62"/>
  <c r="M10" i="62"/>
  <c r="L10" i="62"/>
  <c r="P12" i="62"/>
  <c r="M12" i="62"/>
  <c r="L12" i="62"/>
  <c r="M6" i="62"/>
  <c r="L6" i="62"/>
  <c r="M13" i="62"/>
  <c r="L13" i="62"/>
  <c r="M11" i="62"/>
  <c r="L11" i="62"/>
  <c r="P9" i="62"/>
  <c r="M9" i="62"/>
  <c r="L9" i="62"/>
  <c r="M8" i="62"/>
  <c r="L8" i="62"/>
  <c r="M7" i="62"/>
  <c r="L7" i="62"/>
  <c r="N6" i="61"/>
  <c r="N7" i="61"/>
  <c r="O8" i="61"/>
  <c r="N8" i="61"/>
  <c r="B6" i="61"/>
  <c r="B7" i="61" s="1"/>
  <c r="B8" i="61" s="1"/>
  <c r="B9" i="61" s="1"/>
  <c r="B10" i="61" s="1"/>
  <c r="O7" i="61"/>
  <c r="O6" i="61"/>
  <c r="P6" i="61" s="1"/>
  <c r="O9" i="61"/>
  <c r="N9" i="61"/>
  <c r="O10" i="61"/>
  <c r="N10" i="61"/>
  <c r="M9" i="61"/>
  <c r="L9" i="61"/>
  <c r="M10" i="61"/>
  <c r="L10" i="61"/>
  <c r="P7" i="61"/>
  <c r="M7" i="61"/>
  <c r="L7" i="61"/>
  <c r="M8" i="61"/>
  <c r="L8" i="61"/>
  <c r="M6" i="61"/>
  <c r="L6" i="61"/>
  <c r="O8" i="60"/>
  <c r="N8" i="60"/>
  <c r="O7" i="60"/>
  <c r="N7" i="60"/>
  <c r="P7" i="60" s="1"/>
  <c r="O6" i="60"/>
  <c r="N6" i="60"/>
  <c r="O10" i="60"/>
  <c r="N10" i="60"/>
  <c r="P10" i="60" s="1"/>
  <c r="B6" i="60"/>
  <c r="B7" i="60" s="1"/>
  <c r="B8" i="60" s="1"/>
  <c r="B9" i="60" s="1"/>
  <c r="B10" i="60" s="1"/>
  <c r="O9" i="60"/>
  <c r="N9" i="60"/>
  <c r="P6" i="60"/>
  <c r="M6" i="60"/>
  <c r="L6" i="60"/>
  <c r="M9" i="60"/>
  <c r="L9" i="60"/>
  <c r="M10" i="60"/>
  <c r="L10" i="60"/>
  <c r="M8" i="60"/>
  <c r="L8" i="60"/>
  <c r="M7" i="60"/>
  <c r="L7" i="60"/>
  <c r="O6" i="59"/>
  <c r="N6" i="59"/>
  <c r="B6" i="59"/>
  <c r="B7" i="59" s="1"/>
  <c r="B8" i="59" s="1"/>
  <c r="B9" i="59" s="1"/>
  <c r="B10" i="59" s="1"/>
  <c r="M6" i="59"/>
  <c r="L6" i="59"/>
  <c r="O7" i="59"/>
  <c r="N7" i="59"/>
  <c r="O9" i="59"/>
  <c r="P9" i="59" s="1"/>
  <c r="N9" i="59"/>
  <c r="O8" i="59"/>
  <c r="N8" i="59"/>
  <c r="P8" i="59" s="1"/>
  <c r="O10" i="59"/>
  <c r="N10" i="59"/>
  <c r="M8" i="59"/>
  <c r="L8" i="59"/>
  <c r="M9" i="59"/>
  <c r="L9" i="59"/>
  <c r="M10" i="59"/>
  <c r="L10" i="59"/>
  <c r="P7" i="59"/>
  <c r="M7" i="59"/>
  <c r="L7" i="59"/>
  <c r="O11" i="58"/>
  <c r="P11" i="58" s="1"/>
  <c r="N11" i="58"/>
  <c r="O9" i="58"/>
  <c r="N9" i="58"/>
  <c r="O7" i="58"/>
  <c r="N7" i="58"/>
  <c r="M7" i="58"/>
  <c r="L7" i="58"/>
  <c r="O8" i="58"/>
  <c r="N8" i="58"/>
  <c r="M8" i="58"/>
  <c r="L8" i="58"/>
  <c r="O6" i="58"/>
  <c r="P6" i="58" s="1"/>
  <c r="N6" i="58"/>
  <c r="O10" i="58"/>
  <c r="N10" i="58"/>
  <c r="P10" i="58" s="1"/>
  <c r="M11" i="58"/>
  <c r="L11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O6" i="56"/>
  <c r="P6" i="56" s="1"/>
  <c r="N6" i="56"/>
  <c r="O11" i="56"/>
  <c r="N11" i="56"/>
  <c r="M11" i="56"/>
  <c r="L11" i="56"/>
  <c r="O10" i="56"/>
  <c r="N10" i="56"/>
  <c r="M10" i="56"/>
  <c r="L10" i="56"/>
  <c r="O9" i="56"/>
  <c r="N9" i="56"/>
  <c r="P9" i="56" s="1"/>
  <c r="M9" i="56"/>
  <c r="L9" i="56"/>
  <c r="O8" i="56"/>
  <c r="N8" i="56"/>
  <c r="P8" i="56" s="1"/>
  <c r="M8" i="56"/>
  <c r="L8" i="56"/>
  <c r="O7" i="56"/>
  <c r="N7" i="56"/>
  <c r="P7" i="56" s="1"/>
  <c r="M7" i="56"/>
  <c r="L7" i="56"/>
  <c r="M6" i="56"/>
  <c r="L6" i="56"/>
  <c r="O15" i="57"/>
  <c r="N15" i="57"/>
  <c r="M15" i="57"/>
  <c r="L15" i="57"/>
  <c r="O14" i="57"/>
  <c r="N14" i="57"/>
  <c r="M14" i="57"/>
  <c r="L14" i="57"/>
  <c r="O13" i="57"/>
  <c r="N13" i="57"/>
  <c r="M13" i="57"/>
  <c r="L13" i="57"/>
  <c r="O12" i="57"/>
  <c r="N12" i="57"/>
  <c r="M12" i="57"/>
  <c r="L12" i="57"/>
  <c r="O11" i="57"/>
  <c r="N11" i="57"/>
  <c r="M11" i="57"/>
  <c r="L11" i="57"/>
  <c r="O10" i="57"/>
  <c r="N10" i="57"/>
  <c r="M10" i="57"/>
  <c r="L10" i="57"/>
  <c r="O9" i="57"/>
  <c r="N9" i="57"/>
  <c r="M9" i="57"/>
  <c r="L9" i="57"/>
  <c r="O8" i="57"/>
  <c r="N8" i="57"/>
  <c r="M8" i="57"/>
  <c r="L8" i="57"/>
  <c r="O7" i="57"/>
  <c r="N7" i="57"/>
  <c r="M7" i="57"/>
  <c r="L7" i="57"/>
  <c r="O6" i="57"/>
  <c r="N6" i="57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P15" i="57"/>
  <c r="P11" i="57"/>
  <c r="B6" i="56"/>
  <c r="B7" i="56" s="1"/>
  <c r="B8" i="56" s="1"/>
  <c r="B9" i="56" s="1"/>
  <c r="B10" i="56" s="1"/>
  <c r="B11" i="56" s="1"/>
  <c r="O11" i="55"/>
  <c r="N11" i="55"/>
  <c r="P11" i="55" s="1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M11" i="55"/>
  <c r="L11" i="55"/>
  <c r="M15" i="55"/>
  <c r="L15" i="55"/>
  <c r="M14" i="55"/>
  <c r="L14" i="55"/>
  <c r="M13" i="55"/>
  <c r="L13" i="55"/>
  <c r="M16" i="55"/>
  <c r="L16" i="55"/>
  <c r="P12" i="55"/>
  <c r="M12" i="55"/>
  <c r="L12" i="55"/>
  <c r="M9" i="55"/>
  <c r="L9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O11" i="54"/>
  <c r="N11" i="54"/>
  <c r="M11" i="54"/>
  <c r="L11" i="54"/>
  <c r="O10" i="54"/>
  <c r="N10" i="54"/>
  <c r="M10" i="54"/>
  <c r="L10" i="54"/>
  <c r="O9" i="54"/>
  <c r="N9" i="54"/>
  <c r="M9" i="54"/>
  <c r="L9" i="54"/>
  <c r="M8" i="54"/>
  <c r="L8" i="54"/>
  <c r="O7" i="54"/>
  <c r="N7" i="54"/>
  <c r="P7" i="54"/>
  <c r="M7" i="54"/>
  <c r="L7" i="54"/>
  <c r="O6" i="54"/>
  <c r="N6" i="54"/>
  <c r="P6" i="54" s="1"/>
  <c r="M6" i="54"/>
  <c r="L6" i="54"/>
  <c r="B6" i="54"/>
  <c r="B7" i="54" s="1"/>
  <c r="B8" i="54" s="1"/>
  <c r="B9" i="54" s="1"/>
  <c r="B10" i="54" s="1"/>
  <c r="B11" i="54" s="1"/>
  <c r="O7" i="53"/>
  <c r="N7" i="53"/>
  <c r="O6" i="53"/>
  <c r="N6" i="53"/>
  <c r="P6" i="53" s="1"/>
  <c r="O8" i="53"/>
  <c r="N8" i="53"/>
  <c r="O10" i="53"/>
  <c r="N10" i="53"/>
  <c r="P10" i="53" s="1"/>
  <c r="O9" i="53"/>
  <c r="P9" i="53" s="1"/>
  <c r="N9" i="53"/>
  <c r="M10" i="53"/>
  <c r="L10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O6" i="52"/>
  <c r="N6" i="52"/>
  <c r="P6" i="52" s="1"/>
  <c r="O8" i="52"/>
  <c r="P8" i="52" s="1"/>
  <c r="N8" i="52"/>
  <c r="O9" i="52"/>
  <c r="N9" i="52"/>
  <c r="M9" i="52"/>
  <c r="L9" i="52"/>
  <c r="M8" i="52"/>
  <c r="L8" i="52"/>
  <c r="M7" i="52"/>
  <c r="L7" i="52"/>
  <c r="M6" i="52"/>
  <c r="L6" i="52"/>
  <c r="B6" i="52"/>
  <c r="B7" i="52" s="1"/>
  <c r="B8" i="52" s="1"/>
  <c r="B9" i="52" s="1"/>
  <c r="O10" i="51"/>
  <c r="N10" i="51"/>
  <c r="M10" i="51"/>
  <c r="L10" i="51"/>
  <c r="O9" i="51"/>
  <c r="P9" i="51" s="1"/>
  <c r="N9" i="51"/>
  <c r="M9" i="51"/>
  <c r="L9" i="51"/>
  <c r="O8" i="51"/>
  <c r="N8" i="5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O6" i="50"/>
  <c r="N6" i="50"/>
  <c r="O8" i="50"/>
  <c r="N8" i="50"/>
  <c r="O10" i="50"/>
  <c r="N10" i="50"/>
  <c r="O7" i="50"/>
  <c r="N7" i="50"/>
  <c r="P7" i="50" s="1"/>
  <c r="O9" i="50"/>
  <c r="N9" i="50"/>
  <c r="M9" i="50"/>
  <c r="L9" i="50"/>
  <c r="M10" i="50"/>
  <c r="L10" i="50"/>
  <c r="M8" i="50"/>
  <c r="L8" i="50"/>
  <c r="M7" i="50"/>
  <c r="L7" i="50"/>
  <c r="M6" i="50"/>
  <c r="L6" i="50"/>
  <c r="B6" i="50"/>
  <c r="B7" i="50" s="1"/>
  <c r="B8" i="50" s="1"/>
  <c r="B9" i="50" s="1"/>
  <c r="B10" i="50" s="1"/>
  <c r="O6" i="49"/>
  <c r="N6" i="49"/>
  <c r="P6" i="49" s="1"/>
  <c r="O7" i="49"/>
  <c r="N7" i="49"/>
  <c r="O9" i="49"/>
  <c r="N9" i="49"/>
  <c r="O10" i="49"/>
  <c r="N10" i="49"/>
  <c r="O8" i="49"/>
  <c r="N8" i="49"/>
  <c r="P8" i="49" s="1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P9" i="49"/>
  <c r="N10" i="48"/>
  <c r="O10" i="48"/>
  <c r="M10" i="48"/>
  <c r="L10" i="48"/>
  <c r="N9" i="48"/>
  <c r="P9" i="48" s="1"/>
  <c r="O9" i="48"/>
  <c r="M9" i="48"/>
  <c r="L9" i="48"/>
  <c r="N7" i="48"/>
  <c r="O7" i="48"/>
  <c r="M7" i="48"/>
  <c r="L7" i="48"/>
  <c r="N6" i="48"/>
  <c r="O6" i="48"/>
  <c r="M6" i="48"/>
  <c r="L6" i="48"/>
  <c r="B6" i="48"/>
  <c r="B7" i="48" s="1"/>
  <c r="B6" i="47"/>
  <c r="B7" i="47" s="1"/>
  <c r="B8" i="47" s="1"/>
  <c r="B9" i="47" s="1"/>
  <c r="O9" i="47"/>
  <c r="N9" i="47"/>
  <c r="O6" i="47"/>
  <c r="N6" i="47"/>
  <c r="O7" i="47"/>
  <c r="N7" i="47"/>
  <c r="P7" i="47" s="1"/>
  <c r="O8" i="47"/>
  <c r="N8" i="47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N9" i="46"/>
  <c r="P9" i="46" s="1"/>
  <c r="O10" i="46"/>
  <c r="N10" i="46"/>
  <c r="P10" i="46" s="1"/>
  <c r="O8" i="46"/>
  <c r="N8" i="46"/>
  <c r="O7" i="46"/>
  <c r="N7" i="46"/>
  <c r="M8" i="46"/>
  <c r="L8" i="46"/>
  <c r="M7" i="46"/>
  <c r="L7" i="46"/>
  <c r="M10" i="46"/>
  <c r="L10" i="46"/>
  <c r="M9" i="46"/>
  <c r="L9" i="46"/>
  <c r="M6" i="46"/>
  <c r="L6" i="46"/>
  <c r="P6" i="46" l="1"/>
  <c r="P8" i="54"/>
  <c r="P14" i="55"/>
  <c r="P8" i="55"/>
  <c r="P10" i="56"/>
  <c r="P10" i="61"/>
  <c r="P6" i="62"/>
  <c r="P8" i="48"/>
  <c r="P8" i="47"/>
  <c r="P9" i="50"/>
  <c r="P10" i="50"/>
  <c r="P6" i="50"/>
  <c r="P7" i="52"/>
  <c r="P10" i="55"/>
  <c r="P13" i="55"/>
  <c r="P6" i="55"/>
  <c r="P9" i="55"/>
  <c r="P9" i="57"/>
  <c r="P10" i="57"/>
  <c r="P12" i="57"/>
  <c r="P14" i="57"/>
  <c r="P9" i="58"/>
  <c r="P9" i="60"/>
  <c r="P9" i="61"/>
  <c r="P8" i="51"/>
  <c r="P9" i="54"/>
  <c r="P11" i="54"/>
  <c r="P7" i="58"/>
  <c r="B8" i="48"/>
  <c r="B9" i="48" s="1"/>
  <c r="B10" i="48" s="1"/>
  <c r="P7" i="46"/>
  <c r="P9" i="47"/>
  <c r="P10" i="54"/>
  <c r="P11" i="56"/>
  <c r="P6" i="47"/>
  <c r="P8" i="50"/>
  <c r="P6" i="51"/>
  <c r="P7" i="51"/>
  <c r="P10" i="51"/>
  <c r="P6" i="57"/>
  <c r="P7" i="57"/>
  <c r="P8" i="57"/>
  <c r="P13" i="57"/>
  <c r="P6" i="59"/>
  <c r="P8" i="61"/>
  <c r="P8" i="46"/>
  <c r="P6" i="48"/>
  <c r="P7" i="48"/>
  <c r="P10" i="48"/>
  <c r="P10" i="49"/>
  <c r="P7" i="49"/>
  <c r="P9" i="52"/>
  <c r="P8" i="53"/>
  <c r="P7" i="53"/>
  <c r="P7" i="55"/>
  <c r="P16" i="55"/>
  <c r="P15" i="55"/>
  <c r="P8" i="58"/>
  <c r="P10" i="59"/>
  <c r="P8" i="60"/>
  <c r="P10" i="62"/>
  <c r="P7" i="63"/>
  <c r="P9" i="63"/>
  <c r="P8" i="63"/>
  <c r="P11" i="63"/>
  <c r="P14" i="63"/>
</calcChain>
</file>

<file path=xl/sharedStrings.xml><?xml version="1.0" encoding="utf-8"?>
<sst xmlns="http://schemas.openxmlformats.org/spreadsheetml/2006/main" count="949" uniqueCount="94">
  <si>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</si>
  <si>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</si>
  <si>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</si>
  <si>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</si>
  <si>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</si>
  <si>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</si>
  <si>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</si>
  <si>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</si>
  <si>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</si>
  <si>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</si>
  <si>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</si>
  <si>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</si>
  <si>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</si>
  <si>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</si>
  <si>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</si>
  <si>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</si>
  <si>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</si>
  <si>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</si>
  <si>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</si>
  <si>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</si>
  <si>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</si>
  <si>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</si>
  <si>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</si>
  <si>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</si>
  <si>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</si>
  <si>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</si>
  <si>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</si>
  <si>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</si>
  <si>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</si>
  <si>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</si>
  <si>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</si>
  <si>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</si>
  <si>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</si>
  <si>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</si>
  <si>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</si>
  <si>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</si>
  <si>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</si>
  <si>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</si>
  <si>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</si>
  <si>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</si>
  <si>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</si>
  <si>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</si>
  <si>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</si>
  <si>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</si>
  <si>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</si>
  <si>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</si>
  <si>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</si>
  <si>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</si>
  <si>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</si>
  <si>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</si>
  <si>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</si>
  <si>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</si>
  <si>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</si>
  <si>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</si>
  <si>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</si>
  <si>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</si>
  <si>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</si>
  <si>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</si>
  <si>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</si>
  <si>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</si>
  <si>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</si>
  <si>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</si>
  <si>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</si>
  <si>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</si>
  <si>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</si>
  <si>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</si>
  <si>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</si>
  <si>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</si>
  <si>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</si>
  <si>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</si>
  <si>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</si>
  <si>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</si>
  <si>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</si>
  <si>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</si>
  <si>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</si>
  <si>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</si>
  <si>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</si>
  <si>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</si>
  <si>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</si>
  <si>
    <t>2015 / 19</t>
  </si>
  <si>
    <t>08 - 14 Mayıs 2015</t>
  </si>
  <si>
    <t>IT FOLLOWS</t>
  </si>
  <si>
    <t>2015 / 20</t>
  </si>
  <si>
    <t>15 - 21 Mayıs 2015</t>
  </si>
  <si>
    <t>SUITE FRANCAISE</t>
  </si>
  <si>
    <t>2015 / 21</t>
  </si>
  <si>
    <t>22 - 28 Mayıs 2015</t>
  </si>
  <si>
    <t xml:space="preserve">  </t>
  </si>
  <si>
    <t>2015 / 22</t>
  </si>
  <si>
    <t>29 Mayıs - 04 Haziran 2015</t>
  </si>
  <si>
    <t>ALOFT</t>
  </si>
  <si>
    <t>2015 / 23</t>
  </si>
  <si>
    <t>05 - 11 Haziran 2015</t>
  </si>
  <si>
    <t>VAMPIRE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</si>
</sst>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0" fontId="8" fillId="4" borderId="3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right" vertical="center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91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92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8</v>
      </c>
      <c r="I6" s="50">
        <v>2</v>
      </c>
      <c r="J6" s="53">
        <v>5288</v>
      </c>
      <c r="K6" s="16">
        <v>349</v>
      </c>
      <c r="L6" s="51">
        <f t="shared" ref="L6" si="0">K6/H6</f>
        <v>43.625</v>
      </c>
      <c r="M6" s="52">
        <f t="shared" ref="M6" si="1">+J6/K6</f>
        <v>15.151862464183381</v>
      </c>
      <c r="N6" s="54">
        <f>23426+5288</f>
        <v>28714</v>
      </c>
      <c r="O6" s="55">
        <f>1726+349</f>
        <v>2075</v>
      </c>
      <c r="P6" s="56">
        <f t="shared" ref="P6" si="2">N6/O6</f>
        <v>13.838072289156626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29</v>
      </c>
      <c r="J7" s="21">
        <v>1801</v>
      </c>
      <c r="K7" s="22">
        <v>237</v>
      </c>
      <c r="L7" s="23">
        <f>K7/H7</f>
        <v>59.25</v>
      </c>
      <c r="M7" s="24">
        <f>+J7/K7</f>
        <v>7.5991561181434601</v>
      </c>
      <c r="N7" s="25">
        <f>1099708.11+593370.74+224185+52839.5+17039.5+9578+7414+5098+4983.5+10660.5+14194.5+2400+3550+2380.5+7656.5+4091.5+1713+2737+828+128+4019.35+696+742+3681+1237+1911+1320+2988+1801</f>
        <v>2082951.2000000002</v>
      </c>
      <c r="O7" s="26">
        <f>102148+56106+22339+5539+1692+934+809+597+525+1619+1502+226+582+302+1163+486+470+558+154+16+730+93+96+595+155+233+216+393+237</f>
        <v>200515</v>
      </c>
      <c r="P7" s="27">
        <f>N7/O7</f>
        <v>10.388006882278134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2</v>
      </c>
      <c r="I8" s="20">
        <v>4</v>
      </c>
      <c r="J8" s="21">
        <v>476</v>
      </c>
      <c r="K8" s="22">
        <v>62</v>
      </c>
      <c r="L8" s="23">
        <f t="shared" ref="L8:L11" si="4">K8/H8</f>
        <v>31</v>
      </c>
      <c r="M8" s="24">
        <f t="shared" ref="M8:M11" si="5">+J8/K8</f>
        <v>7.67741935483871</v>
      </c>
      <c r="N8" s="25">
        <f>68974+25816.1+2524+476</f>
        <v>97790.1</v>
      </c>
      <c r="O8" s="26">
        <f>5512+1865+151+62</f>
        <v>7590</v>
      </c>
      <c r="P8" s="27">
        <f t="shared" ref="P8:P11" si="6">N8/O8</f>
        <v>12.884071146245059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55</v>
      </c>
      <c r="D9" s="58">
        <v>41845</v>
      </c>
      <c r="E9" s="59" t="s">
        <v>9</v>
      </c>
      <c r="F9" s="60" t="s">
        <v>9</v>
      </c>
      <c r="G9" s="61">
        <v>23</v>
      </c>
      <c r="H9" s="19">
        <v>1</v>
      </c>
      <c r="I9" s="20">
        <v>25</v>
      </c>
      <c r="J9" s="21">
        <v>264</v>
      </c>
      <c r="K9" s="22">
        <v>33</v>
      </c>
      <c r="L9" s="23">
        <f>K9/H9</f>
        <v>33</v>
      </c>
      <c r="M9" s="24">
        <f>+J9/K9</f>
        <v>8</v>
      </c>
      <c r="N9" s="25">
        <f>73428.48+65677.81+40435.99+20437+22258.56+12040.44+17815.52+6634+2166+2694+5184+2502+3981+1205+69+696+782+2067.5+665+2013.6+288+258+96+400+264</f>
        <v>284058.89999999991</v>
      </c>
      <c r="O9" s="26">
        <f>7463+6959+4805+2294+2518+1280+2169+965+358+347+662+324+455+143+13+136+154+177+51+403+36+32+12+50+33</f>
        <v>31839</v>
      </c>
      <c r="P9" s="27">
        <f>N9/O9</f>
        <v>8.9217280693489087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93</v>
      </c>
      <c r="D10" s="58">
        <v>41684</v>
      </c>
      <c r="E10" s="59" t="s">
        <v>9</v>
      </c>
      <c r="F10" s="60" t="s">
        <v>29</v>
      </c>
      <c r="G10" s="61">
        <v>76</v>
      </c>
      <c r="H10" s="19">
        <v>1</v>
      </c>
      <c r="I10" s="20">
        <v>31</v>
      </c>
      <c r="J10" s="21">
        <v>160</v>
      </c>
      <c r="K10" s="22">
        <v>20</v>
      </c>
      <c r="L10" s="23">
        <f>K10/H10</f>
        <v>20</v>
      </c>
      <c r="M10" s="24">
        <f>+J10/K10</f>
        <v>8</v>
      </c>
      <c r="N10" s="25">
        <f>457084.63+194296.68+44137.17+13030+7400.5+9372.51+21985.7+8798+6823.5+11928.5+9039+10315.86+4561.58+5322+1536+3683.5+5700.5+7282+6570+2758+312+298+393+745+505+2118+290+500+665+379.54+160</f>
        <v>837991.17</v>
      </c>
      <c r="O10" s="26">
        <f>48529+19857+4845+1742+907+1325+3002+1302+917+1510+1343+1395+656+665+188+409+660+841+730+277+37+74+79+51+41+317+21+36+45+46+20</f>
        <v>91867</v>
      </c>
      <c r="P10" s="27">
        <f>N10/O10</f>
        <v>9.1217866045478786</v>
      </c>
      <c r="Q10" s="29"/>
      <c r="R10" s="5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1</v>
      </c>
      <c r="I11" s="20">
        <v>5</v>
      </c>
      <c r="J11" s="21">
        <v>142</v>
      </c>
      <c r="K11" s="22">
        <v>14</v>
      </c>
      <c r="L11" s="23">
        <f t="shared" si="4"/>
        <v>14</v>
      </c>
      <c r="M11" s="24">
        <f t="shared" si="5"/>
        <v>10.142857142857142</v>
      </c>
      <c r="N11" s="25">
        <f>150395.08+52946.08+3011.5+1726+142</f>
        <v>208220.65999999997</v>
      </c>
      <c r="O11" s="26">
        <f>14539+4867+346+172+14</f>
        <v>19938</v>
      </c>
      <c r="P11" s="27">
        <f t="shared" si="6"/>
        <v>10.443407563446684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33</v>
      </c>
      <c r="D12" s="37">
        <v>41873</v>
      </c>
      <c r="E12" s="38" t="s">
        <v>9</v>
      </c>
      <c r="F12" s="39" t="s">
        <v>34</v>
      </c>
      <c r="G12" s="40">
        <v>27</v>
      </c>
      <c r="H12" s="62">
        <v>1</v>
      </c>
      <c r="I12" s="63">
        <v>17</v>
      </c>
      <c r="J12" s="64">
        <v>115</v>
      </c>
      <c r="K12" s="65">
        <v>19</v>
      </c>
      <c r="L12" s="66">
        <f t="shared" ref="L12" si="7">K12/H12</f>
        <v>19</v>
      </c>
      <c r="M12" s="67">
        <f t="shared" ref="M12" si="8">+J12/K12</f>
        <v>6.0526315789473681</v>
      </c>
      <c r="N12" s="68">
        <f>86853.81+54964.43+34022.66+23560.33+8123.41+7604.5+3529.5+2609+1898+2251.6+1218+977.5+1040+1455+1095+653+115</f>
        <v>231970.74</v>
      </c>
      <c r="O12" s="69">
        <f>7232+4293+2509+1779+817+649+331+264+501+432+243+78+73+113+86+213+19</f>
        <v>19632</v>
      </c>
      <c r="P12" s="70">
        <f t="shared" ref="P12" si="9">N12/O12</f>
        <v>11.815950488997554</v>
      </c>
      <c r="Q12" s="29"/>
      <c r="R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88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89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24</v>
      </c>
      <c r="I6" s="50">
        <v>1</v>
      </c>
      <c r="J6" s="53">
        <v>23426</v>
      </c>
      <c r="K6" s="16">
        <v>1726</v>
      </c>
      <c r="L6" s="51">
        <f t="shared" ref="L6" si="0">K6/H6</f>
        <v>71.916666666666671</v>
      </c>
      <c r="M6" s="52">
        <f t="shared" ref="M6" si="1">+J6/K6</f>
        <v>13.57242178447277</v>
      </c>
      <c r="N6" s="54">
        <f>23426</f>
        <v>23426</v>
      </c>
      <c r="O6" s="55">
        <f>1726</f>
        <v>1726</v>
      </c>
      <c r="P6" s="56">
        <f t="shared" ref="P6" si="2">N6/O6</f>
        <v>13.57242178447277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28</v>
      </c>
      <c r="J7" s="21">
        <v>2988</v>
      </c>
      <c r="K7" s="22">
        <v>393</v>
      </c>
      <c r="L7" s="23">
        <f>K7/H7</f>
        <v>78.599999999999994</v>
      </c>
      <c r="M7" s="24">
        <f>+J7/K7</f>
        <v>7.6030534351145036</v>
      </c>
      <c r="N7" s="25">
        <f>1099708.11+593370.74+224185+52839.5+17039.5+9578+7414+5098+4983.5+10660.5+14194.5+2400+3550+2380.5+7656.5+4091.5+1713+2737+828+128+4019.35+696+742+3681+1237+1911+1320+2988</f>
        <v>2081150.2000000002</v>
      </c>
      <c r="O7" s="26">
        <f>102148+56106+22339+5539+1692+934+809+597+525+1619+1502+226+582+302+1163+486+470+558+154+16+730+93+96+595+155+233+216+393</f>
        <v>200278</v>
      </c>
      <c r="P7" s="27">
        <f>N7/O7</f>
        <v>10.391307083154416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3</v>
      </c>
      <c r="I8" s="20">
        <v>3</v>
      </c>
      <c r="J8" s="21">
        <v>2524</v>
      </c>
      <c r="K8" s="22">
        <v>151</v>
      </c>
      <c r="L8" s="23">
        <f t="shared" ref="L8:L12" si="4">K8/H8</f>
        <v>50.333333333333336</v>
      </c>
      <c r="M8" s="24">
        <f t="shared" ref="M8:M12" si="5">+J8/K8</f>
        <v>16.715231788079471</v>
      </c>
      <c r="N8" s="25">
        <f>68974+25816.1+2524</f>
        <v>97314.1</v>
      </c>
      <c r="O8" s="26">
        <f>5512+1865+151</f>
        <v>7528</v>
      </c>
      <c r="P8" s="27">
        <f t="shared" ref="P8:P12" si="6">N8/O8</f>
        <v>12.926952709883103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1</v>
      </c>
      <c r="I9" s="20">
        <v>4</v>
      </c>
      <c r="J9" s="21">
        <v>1726</v>
      </c>
      <c r="K9" s="22">
        <v>172</v>
      </c>
      <c r="L9" s="23">
        <f t="shared" si="4"/>
        <v>172</v>
      </c>
      <c r="M9" s="24">
        <f t="shared" si="5"/>
        <v>10.034883720930232</v>
      </c>
      <c r="N9" s="25">
        <f>150395.08+52946.08+3011.5+1726</f>
        <v>208078.65999999997</v>
      </c>
      <c r="O9" s="26">
        <f>14539+4867+346+172</f>
        <v>19924</v>
      </c>
      <c r="P9" s="27">
        <f t="shared" si="6"/>
        <v>10.443618751254768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24</v>
      </c>
      <c r="J10" s="21">
        <v>400</v>
      </c>
      <c r="K10" s="22">
        <v>50</v>
      </c>
      <c r="L10" s="23">
        <f>K10/H10</f>
        <v>50</v>
      </c>
      <c r="M10" s="24">
        <f>+J10/K10</f>
        <v>8</v>
      </c>
      <c r="N10" s="25">
        <f>73428.48+65677.81+40435.99+20437+22258.56+12040.44+17815.52+6634+2166+2694+5184+2502+3981+1205+69+696+782+2067.5+665+2013.6+288+258+96+400</f>
        <v>283794.89999999991</v>
      </c>
      <c r="O10" s="26">
        <f>7463+6959+4805+2294+2518+1280+2169+965+358+347+662+324+455+143+13+136+154+177+51+403+36+32+12+50</f>
        <v>31806</v>
      </c>
      <c r="P10" s="27">
        <f>N10/O10</f>
        <v>8.9226843991699649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70</v>
      </c>
      <c r="D11" s="58">
        <v>42104</v>
      </c>
      <c r="E11" s="59" t="s">
        <v>9</v>
      </c>
      <c r="F11" s="60" t="s">
        <v>9</v>
      </c>
      <c r="G11" s="61">
        <v>24</v>
      </c>
      <c r="H11" s="19">
        <v>1</v>
      </c>
      <c r="I11" s="20">
        <v>7</v>
      </c>
      <c r="J11" s="21">
        <v>314</v>
      </c>
      <c r="K11" s="22">
        <v>38</v>
      </c>
      <c r="L11" s="23">
        <f t="shared" si="4"/>
        <v>38</v>
      </c>
      <c r="M11" s="24">
        <f t="shared" si="5"/>
        <v>8.2631578947368425</v>
      </c>
      <c r="N11" s="25">
        <f>84987.77+10982.5+2017.5+2342+840+262+314</f>
        <v>101745.77</v>
      </c>
      <c r="O11" s="26">
        <f>7931+982+226+283+105+34+38</f>
        <v>9599</v>
      </c>
      <c r="P11" s="27">
        <f t="shared" si="6"/>
        <v>10.599621835607877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50</v>
      </c>
      <c r="D12" s="37">
        <v>41796</v>
      </c>
      <c r="E12" s="38" t="s">
        <v>9</v>
      </c>
      <c r="F12" s="39" t="s">
        <v>9</v>
      </c>
      <c r="G12" s="40">
        <v>22</v>
      </c>
      <c r="H12" s="62">
        <v>1</v>
      </c>
      <c r="I12" s="63">
        <v>33</v>
      </c>
      <c r="J12" s="64">
        <v>226</v>
      </c>
      <c r="K12" s="65">
        <v>28</v>
      </c>
      <c r="L12" s="66">
        <f t="shared" si="4"/>
        <v>28</v>
      </c>
      <c r="M12" s="67">
        <f t="shared" si="5"/>
        <v>8.0714285714285712</v>
      </c>
      <c r="N12" s="68">
        <f>166025.28+97326.52+57686.96+13701.5+11079.5+6936+18694.5+12272.5+7080.5+9304+8779+4785.44+5102.63+3908.66+4837+3724+3492+9632.5+4839+5360.5+615.5+83+1425.6+1525+121+1722.5+1737.5+1635+2287.5+272+153+136+226</f>
        <v>466507.58999999997</v>
      </c>
      <c r="O12" s="69">
        <f>15114+9515+5786+1430+1181+648+1199+1400+830+999+900+603+561+474+557+436+370+1189+567+607+105+10+285+117+12+138+141+137+196+34+19+17+28</f>
        <v>45605</v>
      </c>
      <c r="P12" s="70">
        <f t="shared" si="6"/>
        <v>10.229307970617256</v>
      </c>
      <c r="Q12" s="29"/>
      <c r="R12" s="29"/>
      <c r="S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2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24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25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85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86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18</v>
      </c>
      <c r="I6" s="50">
        <v>2</v>
      </c>
      <c r="J6" s="53">
        <v>25816.1</v>
      </c>
      <c r="K6" s="16">
        <v>1865</v>
      </c>
      <c r="L6" s="51">
        <f t="shared" ref="L6" si="0">K6/H6</f>
        <v>103.61111111111111</v>
      </c>
      <c r="M6" s="52">
        <f t="shared" ref="M6" si="1">+J6/K6</f>
        <v>13.842412868632707</v>
      </c>
      <c r="N6" s="54">
        <f>68974+25816.1</f>
        <v>94790.1</v>
      </c>
      <c r="O6" s="55">
        <f>5512+1865</f>
        <v>7377</v>
      </c>
      <c r="P6" s="56">
        <f t="shared" ref="P6" si="2">N6/O6</f>
        <v>12.849410329402197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6</v>
      </c>
      <c r="I7" s="20">
        <v>3</v>
      </c>
      <c r="J7" s="21">
        <v>3011.5</v>
      </c>
      <c r="K7" s="22">
        <v>346</v>
      </c>
      <c r="L7" s="23">
        <f t="shared" ref="L7:L12" si="4">K7/H7</f>
        <v>57.666666666666664</v>
      </c>
      <c r="M7" s="24">
        <f t="shared" ref="M7:M12" si="5">+J7/K7</f>
        <v>8.7037572254335256</v>
      </c>
      <c r="N7" s="25">
        <f>150395.08+52946.08+3011.5</f>
        <v>206352.65999999997</v>
      </c>
      <c r="O7" s="26">
        <f>14539+4867+346</f>
        <v>19752</v>
      </c>
      <c r="P7" s="27">
        <f t="shared" ref="P7:P12" si="6">N7/O7</f>
        <v>10.4471780072904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3</v>
      </c>
      <c r="I8" s="20">
        <v>27</v>
      </c>
      <c r="J8" s="71">
        <v>1320</v>
      </c>
      <c r="K8" s="72">
        <v>216</v>
      </c>
      <c r="L8" s="23">
        <f t="shared" si="4"/>
        <v>72</v>
      </c>
      <c r="M8" s="24">
        <f t="shared" si="5"/>
        <v>6.1111111111111107</v>
      </c>
      <c r="N8" s="73">
        <f>1099708.11+593370.74+224185+52839.5+17039.5+9578+7414+5098+4983.5+10660.5+14194.5+2400+3550+2380.5+7656.5+4091.5+1713+2737+828+128+4019.35+696+742+3681+1237+1911+1320</f>
        <v>2078162.2000000002</v>
      </c>
      <c r="O8" s="74">
        <f>102148+56106+22339+5539+1692+934+809+597+525+1619+1502+226+582+302+1163+486+470+558+154+16+730+93+96+595+155+233+216</f>
        <v>199885</v>
      </c>
      <c r="P8" s="27">
        <f t="shared" si="6"/>
        <v>10.396789153763415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1</v>
      </c>
      <c r="I9" s="20">
        <v>6</v>
      </c>
      <c r="J9" s="21">
        <v>262</v>
      </c>
      <c r="K9" s="22">
        <v>34</v>
      </c>
      <c r="L9" s="23">
        <f t="shared" si="4"/>
        <v>34</v>
      </c>
      <c r="M9" s="24">
        <f t="shared" si="5"/>
        <v>7.7058823529411766</v>
      </c>
      <c r="N9" s="25">
        <f>84987.77+10982.5+2017.5+2342+840+262</f>
        <v>101431.77</v>
      </c>
      <c r="O9" s="26">
        <f>7931+982+226+283+105+34</f>
        <v>9561</v>
      </c>
      <c r="P9" s="27">
        <f t="shared" si="6"/>
        <v>10.608908064010041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32</v>
      </c>
      <c r="J10" s="21">
        <v>136</v>
      </c>
      <c r="K10" s="22">
        <v>17</v>
      </c>
      <c r="L10" s="23">
        <f t="shared" si="4"/>
        <v>17</v>
      </c>
      <c r="M10" s="24">
        <f t="shared" si="5"/>
        <v>8</v>
      </c>
      <c r="N10" s="25">
        <f>166025.28+97326.52+57686.96+13701.5+11079.5+6936+18694.5+12272.5+7080.5+9304+8779+4785.44+5102.63+3908.66+4837+3724+3492+9632.5+4839+5360.5+615.5+83+1425.6+1525+121+1722.5+1737.5+1635+2287.5+272+153+136</f>
        <v>466281.58999999997</v>
      </c>
      <c r="O10" s="26">
        <f>15114+9515+5786+1430+1181+648+1199+1400+830+999+900+603+561+474+557+436+370+1189+567+607+105+10+285+117+12+138+141+137+196+34+19+17</f>
        <v>45577</v>
      </c>
      <c r="P10" s="27">
        <f t="shared" si="6"/>
        <v>10.230633652938982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55</v>
      </c>
      <c r="D11" s="58">
        <v>41845</v>
      </c>
      <c r="E11" s="59" t="s">
        <v>9</v>
      </c>
      <c r="F11" s="60" t="s">
        <v>9</v>
      </c>
      <c r="G11" s="61">
        <v>23</v>
      </c>
      <c r="H11" s="19">
        <v>1</v>
      </c>
      <c r="I11" s="20">
        <v>23</v>
      </c>
      <c r="J11" s="21">
        <v>96</v>
      </c>
      <c r="K11" s="22">
        <v>12</v>
      </c>
      <c r="L11" s="23">
        <f t="shared" si="4"/>
        <v>12</v>
      </c>
      <c r="M11" s="24">
        <f t="shared" si="5"/>
        <v>8</v>
      </c>
      <c r="N11" s="25">
        <f>73428.48+65677.81+40435.99+20437+22258.56+12040.44+17815.52+6634+2166+2694+5184+2502+3981+1205+69+696+782+2067.5+665+2013.6+288+258+96</f>
        <v>283394.89999999991</v>
      </c>
      <c r="O11" s="26">
        <f>7463+6959+4805+2294+2518+1280+2169+965+358+347+662+324+455+143+13+136+154+177+51+403+36+32+12</f>
        <v>31756</v>
      </c>
      <c r="P11" s="27">
        <f t="shared" si="6"/>
        <v>8.9241371709283257</v>
      </c>
      <c r="Q11" s="29"/>
      <c r="R11" s="29"/>
      <c r="S11" s="29"/>
    </row>
    <row r="12" spans="1:19" s="3" customFormat="1" ht="22.5" customHeight="1" thickBot="1" x14ac:dyDescent="0.3">
      <c r="B12" s="80">
        <f t="shared" si="3"/>
        <v>7</v>
      </c>
      <c r="C12" s="36" t="s">
        <v>28</v>
      </c>
      <c r="D12" s="37">
        <v>41866</v>
      </c>
      <c r="E12" s="38" t="s">
        <v>9</v>
      </c>
      <c r="F12" s="39" t="s">
        <v>29</v>
      </c>
      <c r="G12" s="40">
        <v>31</v>
      </c>
      <c r="H12" s="30">
        <v>1</v>
      </c>
      <c r="I12" s="31">
        <v>30</v>
      </c>
      <c r="J12" s="32">
        <v>40</v>
      </c>
      <c r="K12" s="33">
        <v>5</v>
      </c>
      <c r="L12" s="41">
        <f t="shared" si="4"/>
        <v>5</v>
      </c>
      <c r="M12" s="42">
        <f t="shared" si="5"/>
        <v>8</v>
      </c>
      <c r="N12" s="34">
        <f>166393.25+120953.88+26778.83+15413.16+8141+9655+7141+22668+12148+7305+4200+124+102+212+223+1619+804+2201+992+1988+3344+6211+2046.8+2141.5+1165.4+242+120+285+1190+40</f>
        <v>425847.82</v>
      </c>
      <c r="O12" s="35">
        <f>16398+11920+2425+1471+815+935+859+2615+1401+831+549+16+14+27+29+174+87+240+98+249+365+643+408+205+207+35+17+36+371+5</f>
        <v>43445</v>
      </c>
      <c r="P12" s="43">
        <f t="shared" si="6"/>
        <v>9.8019983887674069</v>
      </c>
      <c r="Q12" s="29"/>
      <c r="R12" s="29"/>
      <c r="S12" s="29"/>
    </row>
    <row r="13" spans="1:19" x14ac:dyDescent="0.25">
      <c r="A13" s="6" t="s">
        <v>87</v>
      </c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82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83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35</v>
      </c>
      <c r="I6" s="50">
        <v>1</v>
      </c>
      <c r="J6" s="53">
        <v>68974</v>
      </c>
      <c r="K6" s="16">
        <v>5512</v>
      </c>
      <c r="L6" s="51">
        <f t="shared" ref="L6" si="0">K6/H6</f>
        <v>157.48571428571429</v>
      </c>
      <c r="M6" s="52">
        <f t="shared" ref="M6" si="1">+J6/K6</f>
        <v>12.513425253991292</v>
      </c>
      <c r="N6" s="54">
        <f>68974</f>
        <v>68974</v>
      </c>
      <c r="O6" s="55">
        <f>5512</f>
        <v>5512</v>
      </c>
      <c r="P6" s="56">
        <f t="shared" ref="P6" si="2">N6/O6</f>
        <v>12.513425253991292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52</v>
      </c>
      <c r="I7" s="20">
        <v>2</v>
      </c>
      <c r="J7" s="21">
        <v>52946.080000000002</v>
      </c>
      <c r="K7" s="22">
        <v>4867</v>
      </c>
      <c r="L7" s="23">
        <f t="shared" ref="L7:L15" si="4">K7/H7</f>
        <v>93.59615384615384</v>
      </c>
      <c r="M7" s="24">
        <f t="shared" ref="M7:M15" si="5">+J7/K7</f>
        <v>10.878586398191905</v>
      </c>
      <c r="N7" s="25">
        <f>150395.08+52946.08</f>
        <v>203341.15999999997</v>
      </c>
      <c r="O7" s="26">
        <f>14539+4867</f>
        <v>19406</v>
      </c>
      <c r="P7" s="27">
        <f t="shared" ref="P7:P15" si="6">N7/O7</f>
        <v>10.478262393074306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2</v>
      </c>
      <c r="I8" s="20">
        <v>10</v>
      </c>
      <c r="J8" s="21">
        <v>3460.6</v>
      </c>
      <c r="K8" s="22">
        <v>873</v>
      </c>
      <c r="L8" s="23">
        <f>K8/H8</f>
        <v>436.5</v>
      </c>
      <c r="M8" s="24">
        <f>+J8/K8</f>
        <v>3.9640320733104235</v>
      </c>
      <c r="N8" s="25">
        <f>371891.95+241999.75+69894+20187.87+18724.1+22951.5+4635.5+1896+668+3460.6</f>
        <v>756309.2699999999</v>
      </c>
      <c r="O8" s="26">
        <f>33703+24038+8305+2721+2351+2413+517+210+165+873</f>
        <v>75296</v>
      </c>
      <c r="P8" s="27">
        <f>N8/O8</f>
        <v>10.044481380152995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26</v>
      </c>
      <c r="J9" s="21">
        <v>1911</v>
      </c>
      <c r="K9" s="22">
        <v>233</v>
      </c>
      <c r="L9" s="23">
        <f>K9/H9</f>
        <v>77.666666666666671</v>
      </c>
      <c r="M9" s="24">
        <f>+J9/K9</f>
        <v>8.2017167381974243</v>
      </c>
      <c r="N9" s="25">
        <f>1099708.11+593370.74+224185+52839.5+17039.5+9578+7414+5098+4983.5+10660.5+14194.5+2400+3550+2380.5+7656.5+4091.5+1713+2737+828+128+4019.35+696+742+3681+1237+1911</f>
        <v>2076842.2000000002</v>
      </c>
      <c r="O9" s="26">
        <f>102148+56106+22339+5539+1692+934+809+597+525+1619+1502+226+582+302+1163+486+470+558+154+16+730+93+96+595+155+233</f>
        <v>199669</v>
      </c>
      <c r="P9" s="27">
        <f>N9/O9</f>
        <v>10.401425358969094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28</v>
      </c>
      <c r="D10" s="58">
        <v>41866</v>
      </c>
      <c r="E10" s="59" t="s">
        <v>9</v>
      </c>
      <c r="F10" s="60" t="s">
        <v>29</v>
      </c>
      <c r="G10" s="61">
        <v>31</v>
      </c>
      <c r="H10" s="19">
        <v>2</v>
      </c>
      <c r="I10" s="20">
        <v>29</v>
      </c>
      <c r="J10" s="21">
        <v>1190</v>
      </c>
      <c r="K10" s="22">
        <v>371</v>
      </c>
      <c r="L10" s="23">
        <f>K10/H10</f>
        <v>185.5</v>
      </c>
      <c r="M10" s="24">
        <f>+J10/K10</f>
        <v>3.2075471698113209</v>
      </c>
      <c r="N10" s="25">
        <f>166393.25+120953.88+26778.83+15413.16+8141+9655+7141+22668+12148+7305+4200+124+102+212+223+1619+804+2201+992+1988+3344+6211+2046.8+2141.5+1165.4+242+120+285+1190</f>
        <v>425807.82</v>
      </c>
      <c r="O10" s="26">
        <f>16398+11920+2425+1471+815+935+859+2615+1401+831+549+16+14+27+29+174+87+240+98+249+365+643+408+205+207+35+17+36+371</f>
        <v>43440</v>
      </c>
      <c r="P10" s="27">
        <f>N10/O10</f>
        <v>9.8022058011049733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20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204425.4+130339.21+47866.4+41040.53+24854.45+10673+4557.5+1594+1611.5+4273+260+202.5+1010+8553.6+1425.6+1425.6+600+712.8+600+950.4</f>
        <v>486975.49</v>
      </c>
      <c r="O11" s="26">
        <f>19421+12650+4370+3566+2047+958+545+202+192+659+33+26+109+1176+285+285+49+143+49+190</f>
        <v>46955</v>
      </c>
      <c r="P11" s="27">
        <f>N11/O11</f>
        <v>10.37111042487488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70</v>
      </c>
      <c r="D12" s="58">
        <v>42104</v>
      </c>
      <c r="E12" s="59" t="s">
        <v>9</v>
      </c>
      <c r="F12" s="60" t="s">
        <v>9</v>
      </c>
      <c r="G12" s="61">
        <v>24</v>
      </c>
      <c r="H12" s="19">
        <v>3</v>
      </c>
      <c r="I12" s="20">
        <v>5</v>
      </c>
      <c r="J12" s="21">
        <v>840</v>
      </c>
      <c r="K12" s="22">
        <v>105</v>
      </c>
      <c r="L12" s="23">
        <f t="shared" si="4"/>
        <v>35</v>
      </c>
      <c r="M12" s="24">
        <f t="shared" si="5"/>
        <v>8</v>
      </c>
      <c r="N12" s="25">
        <f>84987.77+10982.5+2017.5+2342+840</f>
        <v>101169.77</v>
      </c>
      <c r="O12" s="26">
        <f>7931+982+226+283+105</f>
        <v>9527</v>
      </c>
      <c r="P12" s="27">
        <f t="shared" si="6"/>
        <v>10.619268395087646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11</v>
      </c>
      <c r="J13" s="21">
        <v>327</v>
      </c>
      <c r="K13" s="22">
        <v>41</v>
      </c>
      <c r="L13" s="23">
        <f t="shared" si="4"/>
        <v>20.5</v>
      </c>
      <c r="M13" s="24">
        <f t="shared" si="5"/>
        <v>7.975609756097561</v>
      </c>
      <c r="N13" s="25">
        <f>129506.8+46365.5+5111+2960.5+1288.5+1086.5+622+418+996+412+327</f>
        <v>189093.8</v>
      </c>
      <c r="O13" s="26">
        <f>12756+4851+538+406+161+135+76+54+109+52+41</f>
        <v>19179</v>
      </c>
      <c r="P13" s="27">
        <f t="shared" si="6"/>
        <v>9.8594191563689453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22</v>
      </c>
      <c r="J14" s="21">
        <v>258</v>
      </c>
      <c r="K14" s="22">
        <v>32</v>
      </c>
      <c r="L14" s="23">
        <f t="shared" si="4"/>
        <v>32</v>
      </c>
      <c r="M14" s="24">
        <f t="shared" si="5"/>
        <v>8.0625</v>
      </c>
      <c r="N14" s="25">
        <f>73428.48+65677.81+40435.99+20437+22258.56+12040.44+17815.52+6634+2166+2694+5184+2502+3981+1205+69+696+782+2067.5+665+2013.6+288+258</f>
        <v>283298.89999999991</v>
      </c>
      <c r="O14" s="26">
        <f>7463+6959+4805+2294+2518+1280+2169+965+358+347+662+324+455+143+13+136+154+177+51+403+36+32</f>
        <v>31744</v>
      </c>
      <c r="P14" s="27">
        <f t="shared" si="6"/>
        <v>8.924486517137094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50</v>
      </c>
      <c r="D15" s="37">
        <v>41796</v>
      </c>
      <c r="E15" s="38" t="s">
        <v>9</v>
      </c>
      <c r="F15" s="39" t="s">
        <v>9</v>
      </c>
      <c r="G15" s="40">
        <v>22</v>
      </c>
      <c r="H15" s="62">
        <v>1</v>
      </c>
      <c r="I15" s="63">
        <v>31</v>
      </c>
      <c r="J15" s="64">
        <v>153</v>
      </c>
      <c r="K15" s="65">
        <v>19</v>
      </c>
      <c r="L15" s="66">
        <f t="shared" si="4"/>
        <v>19</v>
      </c>
      <c r="M15" s="67">
        <f t="shared" si="5"/>
        <v>8.0526315789473681</v>
      </c>
      <c r="N15" s="68">
        <f>166025.28+97326.52+57686.96+13701.5+11079.5+6936+18694.5+12272.5+7080.5+9304+8779+4785.44+5102.63+3908.66+4837+3724+3492+9632.5+4839+5360.5+615.5+83+1425.6+1525+121+1722.5+1737.5+1635+2287.5+272+153</f>
        <v>466145.58999999997</v>
      </c>
      <c r="O15" s="69">
        <f>15114+9515+5786+1430+1181+648+1199+1400+830+999+900+603+561+474+557+436+370+1189+567+607+105+10+285+117+12+138+141+137+196+34+19</f>
        <v>45560</v>
      </c>
      <c r="P15" s="70">
        <f t="shared" si="6"/>
        <v>10.231465978928885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79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80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81</v>
      </c>
      <c r="D6" s="45">
        <v>42132</v>
      </c>
      <c r="E6" s="46" t="s">
        <v>9</v>
      </c>
      <c r="F6" s="47" t="s">
        <v>9</v>
      </c>
      <c r="G6" s="48">
        <v>27</v>
      </c>
      <c r="H6" s="49">
        <v>77</v>
      </c>
      <c r="I6" s="50">
        <v>1</v>
      </c>
      <c r="J6" s="53">
        <v>150395.07999999999</v>
      </c>
      <c r="K6" s="16">
        <v>14539</v>
      </c>
      <c r="L6" s="51">
        <f t="shared" ref="L6:L19" si="0">K6/H6</f>
        <v>188.81818181818181</v>
      </c>
      <c r="M6" s="52">
        <f t="shared" ref="M6:M19" si="1">+J6/K6</f>
        <v>10.34425201183025</v>
      </c>
      <c r="N6" s="54">
        <f>150395.08</f>
        <v>150395.07999999999</v>
      </c>
      <c r="O6" s="55">
        <f>14539</f>
        <v>14539</v>
      </c>
      <c r="P6" s="56">
        <f t="shared" ref="P6:P19" si="2">N6/O6</f>
        <v>10.34425201183025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78</v>
      </c>
      <c r="D7" s="58">
        <v>42125</v>
      </c>
      <c r="E7" s="59" t="s">
        <v>9</v>
      </c>
      <c r="F7" s="60" t="s">
        <v>29</v>
      </c>
      <c r="G7" s="61">
        <v>13</v>
      </c>
      <c r="H7" s="19">
        <v>10</v>
      </c>
      <c r="I7" s="20">
        <v>2</v>
      </c>
      <c r="J7" s="21">
        <v>13334.5</v>
      </c>
      <c r="K7" s="22">
        <v>938</v>
      </c>
      <c r="L7" s="23">
        <f t="shared" si="0"/>
        <v>93.8</v>
      </c>
      <c r="M7" s="24">
        <f t="shared" si="1"/>
        <v>14.215884861407249</v>
      </c>
      <c r="N7" s="25">
        <f>70884.8+13334.5</f>
        <v>84219.3</v>
      </c>
      <c r="O7" s="26">
        <f>5480+938</f>
        <v>6418</v>
      </c>
      <c r="P7" s="27">
        <f t="shared" si="2"/>
        <v>13.12235899033967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75</v>
      </c>
      <c r="D8" s="58">
        <v>42118</v>
      </c>
      <c r="E8" s="59" t="s">
        <v>9</v>
      </c>
      <c r="F8" s="60" t="s">
        <v>9</v>
      </c>
      <c r="G8" s="61">
        <v>13</v>
      </c>
      <c r="H8" s="19">
        <v>5</v>
      </c>
      <c r="I8" s="20">
        <v>3</v>
      </c>
      <c r="J8" s="21">
        <v>5173.5</v>
      </c>
      <c r="K8" s="22">
        <v>328</v>
      </c>
      <c r="L8" s="23">
        <f t="shared" si="0"/>
        <v>65.599999999999994</v>
      </c>
      <c r="M8" s="24">
        <f t="shared" si="1"/>
        <v>15.772865853658537</v>
      </c>
      <c r="N8" s="25">
        <f>119411.9+50675.11+5173.5</f>
        <v>175260.51</v>
      </c>
      <c r="O8" s="26">
        <f>9544+3585+328</f>
        <v>13457</v>
      </c>
      <c r="P8" s="27">
        <f t="shared" si="2"/>
        <v>13.023743033365536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5</v>
      </c>
      <c r="I9" s="20">
        <v>4</v>
      </c>
      <c r="J9" s="21">
        <v>2342</v>
      </c>
      <c r="K9" s="22">
        <v>283</v>
      </c>
      <c r="L9" s="23">
        <f t="shared" si="0"/>
        <v>56.6</v>
      </c>
      <c r="M9" s="24">
        <f t="shared" si="1"/>
        <v>8.2756183745583041</v>
      </c>
      <c r="N9" s="25">
        <f>84987.77+10982.5+2017.5+2342</f>
        <v>100329.77</v>
      </c>
      <c r="O9" s="26">
        <f>7931+982+226+283</f>
        <v>9422</v>
      </c>
      <c r="P9" s="27">
        <f t="shared" si="2"/>
        <v>10.648457864572277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25</v>
      </c>
      <c r="J10" s="21">
        <v>1237</v>
      </c>
      <c r="K10" s="22">
        <v>155</v>
      </c>
      <c r="L10" s="23">
        <f t="shared" si="0"/>
        <v>51.666666666666664</v>
      </c>
      <c r="M10" s="24">
        <f t="shared" si="1"/>
        <v>7.9806451612903224</v>
      </c>
      <c r="N10" s="25">
        <f>1099708.11+593370.74+224185+52839.5+17039.5+9578+7414+5098+4983.5+10660.5+14194.5+2400+3550+2380.5+7656.5+4091.5+1713+2737+828+128+4019.35+696+742+3681+1237</f>
        <v>2074931.2000000002</v>
      </c>
      <c r="O10" s="26">
        <f>102148+56106+22339+5539+1692+934+809+597+525+1619+1502+226+582+302+1163+486+470+558+154+16+730+93+96+595+155</f>
        <v>199436</v>
      </c>
      <c r="P10" s="27">
        <f t="shared" si="2"/>
        <v>10.403995266651959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9</v>
      </c>
      <c r="J11" s="21">
        <v>668</v>
      </c>
      <c r="K11" s="22">
        <v>165</v>
      </c>
      <c r="L11" s="23">
        <f t="shared" si="0"/>
        <v>82.5</v>
      </c>
      <c r="M11" s="24">
        <f t="shared" si="1"/>
        <v>4.0484848484848488</v>
      </c>
      <c r="N11" s="25">
        <f>371891.95+241999.75+69894+20187.87+18724.1+22951.5+4635.5+1896+668</f>
        <v>752848.66999999993</v>
      </c>
      <c r="O11" s="26">
        <f>33703+24038+8305+2721+2351+2413+517+210+165</f>
        <v>74423</v>
      </c>
      <c r="P11" s="27">
        <f t="shared" si="2"/>
        <v>10.11580653830133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33</v>
      </c>
      <c r="D12" s="58">
        <v>41873</v>
      </c>
      <c r="E12" s="59" t="s">
        <v>9</v>
      </c>
      <c r="F12" s="60" t="s">
        <v>34</v>
      </c>
      <c r="G12" s="61">
        <v>27</v>
      </c>
      <c r="H12" s="19">
        <v>1</v>
      </c>
      <c r="I12" s="20">
        <v>16</v>
      </c>
      <c r="J12" s="21">
        <v>653</v>
      </c>
      <c r="K12" s="22">
        <v>213</v>
      </c>
      <c r="L12" s="23">
        <f t="shared" si="0"/>
        <v>213</v>
      </c>
      <c r="M12" s="24">
        <f t="shared" si="1"/>
        <v>3.0657276995305165</v>
      </c>
      <c r="N12" s="25">
        <f>86853.81+54964.43+34022.66+23560.33+8123.41+7604.5+3529.5+2609+1898+2251.6+1218+977.5+1040+1455+1095+653</f>
        <v>231855.74</v>
      </c>
      <c r="O12" s="26">
        <f>7232+4293+2509+1779+817+649+331+264+501+432+243+78+73+113+86+213</f>
        <v>19613</v>
      </c>
      <c r="P12" s="27">
        <f t="shared" si="2"/>
        <v>11.821533676643043</v>
      </c>
      <c r="Q12" s="29"/>
      <c r="R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10</v>
      </c>
      <c r="J13" s="21">
        <v>412</v>
      </c>
      <c r="K13" s="22">
        <v>52</v>
      </c>
      <c r="L13" s="23">
        <f t="shared" si="0"/>
        <v>26</v>
      </c>
      <c r="M13" s="24">
        <f t="shared" si="1"/>
        <v>7.9230769230769234</v>
      </c>
      <c r="N13" s="25">
        <f>129506.8+46365.5+5111+2960.5+1288.5+1086.5+622+418+996+412</f>
        <v>188766.8</v>
      </c>
      <c r="O13" s="26">
        <f>12756+4851+538+406+161+135+76+54+109+52</f>
        <v>19138</v>
      </c>
      <c r="P13" s="27">
        <f t="shared" si="2"/>
        <v>9.8634549064688049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6</v>
      </c>
      <c r="J14" s="21">
        <v>384.5</v>
      </c>
      <c r="K14" s="22">
        <v>42</v>
      </c>
      <c r="L14" s="23">
        <f t="shared" si="0"/>
        <v>42</v>
      </c>
      <c r="M14" s="24">
        <f t="shared" si="1"/>
        <v>9.1547619047619051</v>
      </c>
      <c r="N14" s="25">
        <f>153138.55+92932.5+24506.5+5070+473.5+384.5</f>
        <v>276505.55</v>
      </c>
      <c r="O14" s="26">
        <f>11493+6804+2097+245+61+42</f>
        <v>20742</v>
      </c>
      <c r="P14" s="27">
        <f t="shared" si="2"/>
        <v>13.330708224857776</v>
      </c>
      <c r="Q14" s="29"/>
      <c r="R14" s="29"/>
    </row>
    <row r="15" spans="1:19" s="3" customFormat="1" ht="22.5" customHeight="1" x14ac:dyDescent="0.25">
      <c r="B15" s="18">
        <f t="shared" si="3"/>
        <v>10</v>
      </c>
      <c r="C15" s="57" t="s">
        <v>55</v>
      </c>
      <c r="D15" s="58">
        <v>41845</v>
      </c>
      <c r="E15" s="59" t="s">
        <v>9</v>
      </c>
      <c r="F15" s="60" t="s">
        <v>9</v>
      </c>
      <c r="G15" s="61">
        <v>23</v>
      </c>
      <c r="H15" s="19">
        <v>1</v>
      </c>
      <c r="I15" s="20">
        <v>21</v>
      </c>
      <c r="J15" s="21">
        <v>288</v>
      </c>
      <c r="K15" s="22">
        <v>36</v>
      </c>
      <c r="L15" s="23">
        <f t="shared" si="0"/>
        <v>36</v>
      </c>
      <c r="M15" s="24">
        <f t="shared" si="1"/>
        <v>8</v>
      </c>
      <c r="N15" s="25">
        <f>73428.48+65677.81+40435.99+20437+22258.56+12040.44+17815.52+6634+2166+2694+5184+2502+3981+1205+69+696+782+2067.5+665+2013.6+288</f>
        <v>283040.89999999991</v>
      </c>
      <c r="O15" s="26">
        <f>7463+6959+4805+2294+2518+1280+2169+965+358+347+662+324+455+143+13+136+154+177+51+403+36</f>
        <v>31712</v>
      </c>
      <c r="P15" s="27">
        <f t="shared" si="2"/>
        <v>8.9253563319878886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28</v>
      </c>
      <c r="J16" s="21">
        <v>285</v>
      </c>
      <c r="K16" s="22">
        <v>36</v>
      </c>
      <c r="L16" s="23">
        <f t="shared" si="0"/>
        <v>36</v>
      </c>
      <c r="M16" s="24">
        <f t="shared" si="1"/>
        <v>7.916666666666667</v>
      </c>
      <c r="N16" s="25">
        <f>166393.25+120953.88+26778.83+15413.16+8141+9655+7141+22668+12148+7305+4200+124+102+212+223+1619+804+2201+992+1988+3344+6211+2046.8+2141.5+1165.4+242+120+285</f>
        <v>424617.82</v>
      </c>
      <c r="O16" s="26">
        <f>16398+11920+2425+1471+815+935+859+2615+1401+831+549+16+14+27+29+174+87+240+98+249+365+643+408+205+207+35+17+36</f>
        <v>43069</v>
      </c>
      <c r="P16" s="27">
        <f t="shared" si="2"/>
        <v>9.8590127469873927</v>
      </c>
      <c r="Q16" s="29"/>
      <c r="R16" s="29"/>
    </row>
    <row r="17" spans="2:19" s="3" customFormat="1" ht="22.5" customHeight="1" x14ac:dyDescent="0.25">
      <c r="B17" s="18">
        <f t="shared" si="3"/>
        <v>12</v>
      </c>
      <c r="C17" s="57" t="s">
        <v>50</v>
      </c>
      <c r="D17" s="58">
        <v>41796</v>
      </c>
      <c r="E17" s="59" t="s">
        <v>9</v>
      </c>
      <c r="F17" s="60" t="s">
        <v>9</v>
      </c>
      <c r="G17" s="61">
        <v>22</v>
      </c>
      <c r="H17" s="19">
        <v>1</v>
      </c>
      <c r="I17" s="20">
        <v>30</v>
      </c>
      <c r="J17" s="21">
        <v>272</v>
      </c>
      <c r="K17" s="22">
        <v>34</v>
      </c>
      <c r="L17" s="23">
        <f t="shared" si="0"/>
        <v>34</v>
      </c>
      <c r="M17" s="24">
        <f t="shared" si="1"/>
        <v>8</v>
      </c>
      <c r="N17" s="25">
        <f>166025.28+97326.52+57686.96+13701.5+11079.5+6936+18694.5+12272.5+7080.5+9304+8779+4785.44+5102.63+3908.66+4837+3724+3492+9632.5+4839+5360.5+615.5+83+1425.6+1525+121+1722.5+1737.5+1635+2287.5+272</f>
        <v>465992.58999999997</v>
      </c>
      <c r="O17" s="26">
        <f>15114+9515+5786+1430+1181+648+1199+1400+830+999+900+603+561+474+557+436+370+1189+567+607+105+10+285+117+12+138+141+137+196+34</f>
        <v>45541</v>
      </c>
      <c r="P17" s="27">
        <f t="shared" si="2"/>
        <v>10.232375002744778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60</v>
      </c>
      <c r="D18" s="58">
        <v>41992</v>
      </c>
      <c r="E18" s="59" t="s">
        <v>9</v>
      </c>
      <c r="F18" s="60" t="s">
        <v>9</v>
      </c>
      <c r="G18" s="61">
        <v>6</v>
      </c>
      <c r="H18" s="19">
        <v>1</v>
      </c>
      <c r="I18" s="20">
        <v>4</v>
      </c>
      <c r="J18" s="21">
        <v>156</v>
      </c>
      <c r="K18" s="22">
        <v>24</v>
      </c>
      <c r="L18" s="23">
        <f t="shared" si="0"/>
        <v>24</v>
      </c>
      <c r="M18" s="24">
        <f t="shared" si="1"/>
        <v>6.5</v>
      </c>
      <c r="N18" s="25">
        <f>45564.5+23933.1+2013.6+156</f>
        <v>71667.200000000012</v>
      </c>
      <c r="O18" s="26">
        <f>2950+1385+403+24</f>
        <v>4762</v>
      </c>
      <c r="P18" s="27">
        <f t="shared" si="2"/>
        <v>15.049811003779928</v>
      </c>
      <c r="Q18" s="29"/>
      <c r="R18" s="29"/>
      <c r="S18" s="29"/>
    </row>
    <row r="19" spans="2:19" s="3" customFormat="1" ht="22.5" customHeight="1" thickBot="1" x14ac:dyDescent="0.3">
      <c r="B19" s="80">
        <f t="shared" si="3"/>
        <v>14</v>
      </c>
      <c r="C19" s="36" t="s">
        <v>37</v>
      </c>
      <c r="D19" s="37">
        <v>42027</v>
      </c>
      <c r="E19" s="38" t="s">
        <v>9</v>
      </c>
      <c r="F19" s="39" t="s">
        <v>9</v>
      </c>
      <c r="G19" s="40">
        <v>64</v>
      </c>
      <c r="H19" s="30">
        <v>1</v>
      </c>
      <c r="I19" s="31">
        <v>16</v>
      </c>
      <c r="J19" s="32">
        <v>72</v>
      </c>
      <c r="K19" s="33">
        <v>10</v>
      </c>
      <c r="L19" s="41">
        <f t="shared" si="0"/>
        <v>10</v>
      </c>
      <c r="M19" s="42">
        <f t="shared" si="1"/>
        <v>7.2</v>
      </c>
      <c r="N19" s="34">
        <f>4241+362258.96+222136.17+49398.98+7963+5272.5+3175+2140+739+469+91+2372+2393+1550+1155+2464+72</f>
        <v>667890.61</v>
      </c>
      <c r="O19" s="35">
        <f>748+36807+24128+5499+982+687+504+269+97+64+13+438+360+285+253+487+10</f>
        <v>71631</v>
      </c>
      <c r="P19" s="43">
        <f t="shared" si="2"/>
        <v>9.3240441987407685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76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77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79">
        <v>3</v>
      </c>
      <c r="I10" s="20">
        <v>8</v>
      </c>
      <c r="J10" s="71">
        <v>1896</v>
      </c>
      <c r="K10" s="72">
        <v>210</v>
      </c>
      <c r="L10" s="23">
        <f>K10/H10</f>
        <v>70</v>
      </c>
      <c r="M10" s="24">
        <f>+J10/K10</f>
        <v>9.0285714285714285</v>
      </c>
      <c r="N10" s="73">
        <f>371891.95+241999.75+69894+20187.87+18724.1+22951.5+4635.5+1896</f>
        <v>752180.66999999993</v>
      </c>
      <c r="O10" s="74">
        <f>33703+24038+8305+2721+2351+2413+517+210</f>
        <v>74258</v>
      </c>
      <c r="P10" s="27">
        <f>N10/O10</f>
        <v>10.129288022839289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73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74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2015_23_05-11.06</vt:lpstr>
      <vt:lpstr>2015_22_29.05-04.06</vt:lpstr>
      <vt:lpstr>2015_21_22-28.05</vt:lpstr>
      <vt:lpstr>2015_20_15-21.05</vt:lpstr>
      <vt:lpstr>2015_19_08-14.05</vt:lpstr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2015-04-10T13:16:53Z</cp:lastPrinted>
  <dcterms:created xsi:type="dcterms:W3CDTF">2014-02-17T12:24:16Z</dcterms:created>
  <dcterms:modified xsi:type="dcterms:W3CDTF">2015-06-12T09:58:11Z</dcterms:modified>
</cp:coreProperties>
</file>