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4921" windowWidth="21720" windowHeight="10155" tabRatio="874" activeTab="0"/>
  </bookViews>
  <sheets>
    <sheet name="röntgen 2010" sheetId="1" r:id="rId1"/>
    <sheet name="yerli &amp; yabancı haftalık" sheetId="2" r:id="rId2"/>
    <sheet name="izleyici &amp; hasılatta son 5 yıl" sheetId="3" r:id="rId3"/>
    <sheet name="haftalık hasılat &amp; seyirci" sheetId="4" r:id="rId4"/>
    <sheet name="top25 2010 &amp; genel" sheetId="5" r:id="rId5"/>
    <sheet name="ülkeler" sheetId="6" r:id="rId6"/>
    <sheet name="ilk hafta &amp; ilk üç gün" sheetId="7" r:id="rId7"/>
    <sheet name="İşletmeci şirketler" sheetId="8" r:id="rId8"/>
  </sheets>
  <definedNames/>
  <calcPr fullCalcOnLoad="1"/>
</workbook>
</file>

<file path=xl/sharedStrings.xml><?xml version="1.0" encoding="utf-8"?>
<sst xmlns="http://schemas.openxmlformats.org/spreadsheetml/2006/main" count="1215" uniqueCount="435">
  <si>
    <t>Yüzüklerin Efendisi 2</t>
  </si>
  <si>
    <t>Altıncı His</t>
  </si>
  <si>
    <t>Matrix</t>
  </si>
  <si>
    <t>Yüzüklerin Efendisi 3</t>
  </si>
  <si>
    <t>Alacakaranlık Efsanesi: Yeni Ay</t>
  </si>
  <si>
    <t>Mumya</t>
  </si>
  <si>
    <t>Harry Potter ve Sırlar Odası</t>
  </si>
  <si>
    <t>Cesur Yürek</t>
  </si>
  <si>
    <t>Alacakaranlık Efsanesi: Tutulma</t>
  </si>
  <si>
    <t>Akıl Oyunları</t>
  </si>
  <si>
    <t>Karayip Korsanları: Dünyanın Sonu</t>
  </si>
  <si>
    <t>ÖZEN F.</t>
  </si>
  <si>
    <t>Çakal</t>
  </si>
  <si>
    <t>Matrix-Revolutions</t>
  </si>
  <si>
    <t>Recep İvedik 2</t>
  </si>
  <si>
    <t>Recep İvedik</t>
  </si>
  <si>
    <t>Babam ve Oğlum</t>
  </si>
  <si>
    <t>A.R.O.G: Bir Yontmataş Filmi</t>
  </si>
  <si>
    <t>Recep İvedik 3</t>
  </si>
  <si>
    <t>Organize İşler</t>
  </si>
  <si>
    <t>Eşkıya</t>
  </si>
  <si>
    <t>Güneşi Gördüm</t>
  </si>
  <si>
    <t>TİGLON</t>
  </si>
  <si>
    <t>Nefes: Vatan Sağolsun</t>
  </si>
  <si>
    <t>Yahşi Batı</t>
  </si>
  <si>
    <t>Muro: Nalet Olsun İçimdeki İnsan Sevgisine</t>
  </si>
  <si>
    <t>Buz Devri 3: Dinozorların Şafağı</t>
  </si>
  <si>
    <t>Harry Potter ve Felsefe Taşı</t>
  </si>
  <si>
    <t>Başlangıç</t>
  </si>
  <si>
    <t>yabancı filmlerden elde edilen toplam gişe hasılatı</t>
  </si>
  <si>
    <t>yabancı filmlere satılan toplam sinema bileti</t>
  </si>
  <si>
    <t>bir sinema biletinin ortalama satış fiyatı</t>
  </si>
  <si>
    <t>yabancı filmlere satılan bir biletin ortalama satış fiyatı</t>
  </si>
  <si>
    <t>dublajlı filmlere satılan  bir biletin ortalama satış fiyatı</t>
  </si>
  <si>
    <t>9.72 TL.</t>
  </si>
  <si>
    <t>vizyona çıkan 3D film sayısı</t>
  </si>
  <si>
    <t>3D filmlerin toplam gişe hasılatı</t>
  </si>
  <si>
    <t>3D filmlere satılan sinema bileti</t>
  </si>
  <si>
    <t>3D filmlere satılan bir biletin ortalama satış fiyatı</t>
  </si>
  <si>
    <t>10.69 TL.</t>
  </si>
  <si>
    <t>dolaşıma çıkan toplam 35MM. yeni kopya sayısı</t>
  </si>
  <si>
    <t>dolaşıma çıkan toplam 35MM. yeni Türk filmi kopya sayısı</t>
  </si>
  <si>
    <t>dolaşıma çıkan toplam 35MM. yeni yabancı film kopya sayısı</t>
  </si>
  <si>
    <t>dolaşımdaki bir kopya başına düşen seyirci sayısı</t>
  </si>
  <si>
    <t>dolaşımdaki bir kopya başına düşen hasılat</t>
  </si>
  <si>
    <t>Yabancı filmlerin seyircisi</t>
  </si>
  <si>
    <t>en fazla bilet satılan gösterim haftasında satılan toplam bilet</t>
  </si>
  <si>
    <t>en fazla hasılat elde edilen gösterim haftasında oluşan hasılat</t>
  </si>
  <si>
    <t>en fazla elde edilen hafta ve tarih aralığı</t>
  </si>
  <si>
    <t>7. hafta / 12-18.02.2010</t>
  </si>
  <si>
    <t>en uzun süre gösterilen film</t>
  </si>
  <si>
    <t>Avatar / 41 hafta</t>
  </si>
  <si>
    <t>en fazla seyirci ve hasılat elde edilen ay</t>
  </si>
  <si>
    <t>Ocak</t>
  </si>
  <si>
    <t>ocak ayında elde edilen hasılat</t>
  </si>
  <si>
    <t>ocak ayında satılan toplam bilet</t>
  </si>
  <si>
    <t>en fazla filmin vizyona çıktığı ay</t>
  </si>
  <si>
    <t>33 / nisan</t>
  </si>
  <si>
    <t>Elli iki soruyla 2010 vizyonunun röntgeni</t>
  </si>
  <si>
    <t>Kurtlar Vadisi Irak</t>
  </si>
  <si>
    <t>KENDA</t>
  </si>
  <si>
    <t>G.O.R.A.</t>
  </si>
  <si>
    <t>01.01.2010 - 30.12.2010 2010'DA EN FAZLA İZLENEN FİLMLER (TÜRK &amp; YABANCI) İLK 25</t>
  </si>
  <si>
    <t>#</t>
  </si>
  <si>
    <t>FİLMİN ADI</t>
  </si>
  <si>
    <t>VİZYON</t>
  </si>
  <si>
    <t>İŞLETMECİ</t>
  </si>
  <si>
    <t>KOPYA</t>
  </si>
  <si>
    <t>1 BİLET</t>
  </si>
  <si>
    <t>01.01.2010 - 30.12.2010 2010'DA EN FAZLA İZLENEN FİLMLER (TÜRK) İLK 25</t>
  </si>
  <si>
    <t>01.01.2010 - 30.12.2010 2010'DA EN FAZLA İZLENEN FİLMLER (YABANCI) İLK 25</t>
  </si>
  <si>
    <t>vizyon aralığı</t>
  </si>
  <si>
    <t>vizyona çıkan toplam yeni film sayısı</t>
  </si>
  <si>
    <t>gösterimi yapılan toplam film sayısı</t>
  </si>
  <si>
    <t>vizyona çıkan yeni yabancı film sayısı</t>
  </si>
  <si>
    <t>vizyona çıkan yeni Türk filmi sayısı</t>
  </si>
  <si>
    <t>gösterimi yapılan Türk filmi sayısı</t>
  </si>
  <si>
    <t>gösterimi yapılan yabancı film sayısı</t>
  </si>
  <si>
    <t>en çok izlenen film</t>
  </si>
  <si>
    <t>New York'ta Beş Minare</t>
  </si>
  <si>
    <t>en çok izlenen filme satılan toplam bilet</t>
  </si>
  <si>
    <t>en çok izlenen Türk filmi</t>
  </si>
  <si>
    <t>en çok izlenen Türk filmine satılan toplam bilet</t>
  </si>
  <si>
    <t>en çok izlenen yabancı film</t>
  </si>
  <si>
    <t>en çok izlenen yabancı filme satılan toplam bilet</t>
  </si>
  <si>
    <t>Inception - Başlangıç</t>
  </si>
  <si>
    <t>01Ocak 2010 - 30 Aralık 2010</t>
  </si>
  <si>
    <t>en çok hasılat yapan Türk filmi</t>
  </si>
  <si>
    <t>en çok hasılat yapan yabancı film</t>
  </si>
  <si>
    <t>en yüksek hasılat</t>
  </si>
  <si>
    <t>Türk filmlerinden elde edilen toplam gişe hasılatı</t>
  </si>
  <si>
    <t>satılan toplam sinema bileti</t>
  </si>
  <si>
    <t>Da Vinci Şifresi</t>
  </si>
  <si>
    <t>Karayip Korsanları: Ölü Adamın Sandığı</t>
  </si>
  <si>
    <t>Buz Devri 2: Erime Başlıyor</t>
  </si>
  <si>
    <r>
      <t>ş</t>
    </r>
    <r>
      <rPr>
        <b/>
        <sz val="10"/>
        <color indexed="9"/>
        <rFont val="Trebuchet MS"/>
        <family val="2"/>
      </rPr>
      <t>şubat</t>
    </r>
  </si>
  <si>
    <t>Vizontele</t>
  </si>
  <si>
    <t>Vizontele Tuuba</t>
  </si>
  <si>
    <t>Titanik</t>
  </si>
  <si>
    <t>Issız Adam</t>
  </si>
  <si>
    <t>Hababam Sınıfı Askerde</t>
  </si>
  <si>
    <t>Avatar</t>
  </si>
  <si>
    <t>Kahpe Bizans</t>
  </si>
  <si>
    <t>Eyyvah Eyvah</t>
  </si>
  <si>
    <t>Hababam Sınıfı Üçbuçuk</t>
  </si>
  <si>
    <t>Av Mevsimi</t>
  </si>
  <si>
    <t>Beyaz Melek</t>
  </si>
  <si>
    <t>Kabadayı</t>
  </si>
  <si>
    <t>Yüzüklerin Efendisi 1</t>
  </si>
  <si>
    <t>Truva</t>
  </si>
  <si>
    <t>Matrix Reloaded, The</t>
  </si>
  <si>
    <t>27. HAFTA</t>
  </si>
  <si>
    <t>28. HAFTA</t>
  </si>
  <si>
    <t>29. HAFTA</t>
  </si>
  <si>
    <t>30. HAFTA</t>
  </si>
  <si>
    <t>31. HAFTA</t>
  </si>
  <si>
    <t>32. HAFTA</t>
  </si>
  <si>
    <t>35. HAFTA</t>
  </si>
  <si>
    <t>36. HAFTA</t>
  </si>
  <si>
    <t>37. HAFTA</t>
  </si>
  <si>
    <t>38. HAFTA</t>
  </si>
  <si>
    <t>39. HAFTA</t>
  </si>
  <si>
    <t>40. HAFTA</t>
  </si>
  <si>
    <t>41. HAFTA</t>
  </si>
  <si>
    <t>42. HAFTA</t>
  </si>
  <si>
    <t>43. HAFTA</t>
  </si>
  <si>
    <t>44. HAFTA</t>
  </si>
  <si>
    <t>45. HAFTA</t>
  </si>
  <si>
    <t>46. HAFTA</t>
  </si>
  <si>
    <t>47. HAFTA</t>
  </si>
  <si>
    <t>48. HAFTA</t>
  </si>
  <si>
    <t>49. HAFTA</t>
  </si>
  <si>
    <t>50. HAFTA</t>
  </si>
  <si>
    <t>51. HAFTA</t>
  </si>
  <si>
    <t>52. HAFTA</t>
  </si>
  <si>
    <t>33. HAFTA</t>
  </si>
  <si>
    <t>34. HAFTA</t>
  </si>
  <si>
    <t>TÜRK FİLMLERİ</t>
  </si>
  <si>
    <t>YABANCI FİLMLER</t>
  </si>
  <si>
    <t>Hafta hafta Türk ve Yabancı filmler hasılat ve seyirci sayısı skalası</t>
  </si>
  <si>
    <t>NEW YORK'TA BEŞ MİNARE (LOCAL)</t>
  </si>
  <si>
    <t>PİNEMA</t>
  </si>
  <si>
    <t>RECEP İVEDİK 3 (LOCAL)</t>
  </si>
  <si>
    <t>ÖZEN FİLM</t>
  </si>
  <si>
    <t>EYYVAH EYVAH (LOCAL)</t>
  </si>
  <si>
    <t>UIP TÜRKİYE</t>
  </si>
  <si>
    <t>YAHŞİ BATI (LOCAL)</t>
  </si>
  <si>
    <t>AV MEVSİMİ (LOCAL)</t>
  </si>
  <si>
    <t>WARNER BROS. TÜRKİYE</t>
  </si>
  <si>
    <t>INCEPTION</t>
  </si>
  <si>
    <t>ÇOK FİLİM HAREKETLER BUNLAR (LOCAL)</t>
  </si>
  <si>
    <t>MEDYAVİZYON</t>
  </si>
  <si>
    <t>THE TWILIGHT SAGA: ECLIPSE</t>
  </si>
  <si>
    <t>VEDA (LOCAL)</t>
  </si>
  <si>
    <t>TİGLON FİLM</t>
  </si>
  <si>
    <t>HARRY POTTER AND THE DEATHLY HALOOWS: PART 1</t>
  </si>
  <si>
    <t>KUTSAL DAMACANA 2: İTMEN (LOCAL)</t>
  </si>
  <si>
    <t>EJDER KAPANI (LOCAL)</t>
  </si>
  <si>
    <t>ROMANTİK KOMEDİ (LOCAL)</t>
  </si>
  <si>
    <t>SAW 3D</t>
  </si>
  <si>
    <t>SHREK FOREVER AFTER</t>
  </si>
  <si>
    <t>DERSİMİZ: ATATÜRK (LOCAL)</t>
  </si>
  <si>
    <t>CINE FILM</t>
  </si>
  <si>
    <t>PRINCE OF PERSIA: THE SANDS OF TIME</t>
  </si>
  <si>
    <t>THE LAST AIRBENDER</t>
  </si>
  <si>
    <t>CLASH OF THE TITANS</t>
  </si>
  <si>
    <t>ROBIN HOOD</t>
  </si>
  <si>
    <t>THE TOURIST</t>
  </si>
  <si>
    <t>ALICE IN WONDERLAND</t>
  </si>
  <si>
    <t>RESIDENT EVIL: AFTERLIFE</t>
  </si>
  <si>
    <t>TOY STORY 3</t>
  </si>
  <si>
    <t>EŞREFPAŞALILAR (LOCAL)</t>
  </si>
  <si>
    <t>VAY ARKADAŞ (LOCAL)</t>
  </si>
  <si>
    <t>AŞKIN İKİNCİ YARISI (LOCAL)</t>
  </si>
  <si>
    <t>AY LAV YU (LOCAL)</t>
  </si>
  <si>
    <t>ÇAKALLARLA DANS (LOCAL)</t>
  </si>
  <si>
    <t>YÜREĞİNE SOR (LOCAL)</t>
  </si>
  <si>
    <t>PAK PANTER (LOCAL)</t>
  </si>
  <si>
    <t>3 HARFLİLER: MARİD (LOCAL)</t>
  </si>
  <si>
    <t>MAHPEYKER: KÖSEM SULTAN (LOCAL)</t>
  </si>
  <si>
    <t>CEHENNEM 3D (LOCAL)</t>
  </si>
  <si>
    <t>MEMLEKETTE DEMOKRASİ VAR (LOCAL)</t>
  </si>
  <si>
    <t>HERKES Mİ ALDATIR? (LOCAL)</t>
  </si>
  <si>
    <t>GELECEKTEN BİR GÜN (LOCAL)</t>
  </si>
  <si>
    <t>SES (LOCAL)</t>
  </si>
  <si>
    <t>SHERLOCK HOLMES</t>
  </si>
  <si>
    <t>THE SORCERER’S APPRENTICE</t>
  </si>
  <si>
    <t>IRON MAN 2</t>
  </si>
  <si>
    <t>vizyon yeni giren bir filme düşen ortalama hasılat</t>
  </si>
  <si>
    <t>vizyona yeni giren bir filme düşen seyirci</t>
  </si>
  <si>
    <t>sinemalara film gönderimi yapan şirket sayısı</t>
  </si>
  <si>
    <t>en uzun süreli filmin toplam dakikası</t>
  </si>
  <si>
    <t>148'</t>
  </si>
  <si>
    <t>en uzun süreli film</t>
  </si>
  <si>
    <t>Inception - Başlangıç &amp; Robin Hood</t>
  </si>
  <si>
    <t>Yıl</t>
  </si>
  <si>
    <t>Seyirci</t>
  </si>
  <si>
    <t>Film</t>
  </si>
  <si>
    <t>Türk filmi</t>
  </si>
  <si>
    <t>Türk filmleri seyirci</t>
  </si>
  <si>
    <t>Yüzde</t>
  </si>
  <si>
    <t>Yabancı film</t>
  </si>
  <si>
    <t>BOTSWANA</t>
  </si>
  <si>
    <t>ERMENİSTAN</t>
  </si>
  <si>
    <t>FAS</t>
  </si>
  <si>
    <t>FİLİPİNLER</t>
  </si>
  <si>
    <t>FİLİSTİN</t>
  </si>
  <si>
    <t>GÜRCİSTAN</t>
  </si>
  <si>
    <t>EAT PRAY LOVE</t>
  </si>
  <si>
    <t>WINX CLUB 3D: MAGICAL ADVENTURE</t>
  </si>
  <si>
    <t>SALT</t>
  </si>
  <si>
    <t>THE CHRONICLES OF NARNIA: THE VOVAYE OF THE DAWN TREADER</t>
  </si>
  <si>
    <t>KNIGHT AND DAY</t>
  </si>
  <si>
    <t>SHUTTER ISLAND</t>
  </si>
  <si>
    <t>RED</t>
  </si>
  <si>
    <t>HOW TO TRAIN DRAGON</t>
  </si>
  <si>
    <t>THE EXPENDABLES</t>
  </si>
  <si>
    <t>nnnn</t>
  </si>
  <si>
    <t>nnn</t>
  </si>
  <si>
    <t>NEW YORK'TA BEŞ MİNARE</t>
  </si>
  <si>
    <t>RECEP İVEDİK 3</t>
  </si>
  <si>
    <t>kasım</t>
  </si>
  <si>
    <t>Hafta hafta hasılat ve seyirci sayısı skalası</t>
  </si>
  <si>
    <t>HAFTA</t>
  </si>
  <si>
    <t>SKALA</t>
  </si>
  <si>
    <t>HASILAT</t>
  </si>
  <si>
    <t>FİLM</t>
  </si>
  <si>
    <t>SEYİRCİ</t>
  </si>
  <si>
    <t>YAHŞİ BATI</t>
  </si>
  <si>
    <t>ocak</t>
  </si>
  <si>
    <t>01.01.2010-30.12.2010</t>
  </si>
  <si>
    <t>ADRENAL FİLM</t>
  </si>
  <si>
    <t>TOPLAM</t>
  </si>
  <si>
    <t>YABANCI FİLM</t>
  </si>
  <si>
    <t>AVŞAR FİLM</t>
  </si>
  <si>
    <t>BELGE FİLM</t>
  </si>
  <si>
    <t>CHANTIER FILMS</t>
  </si>
  <si>
    <r>
      <t>nnn</t>
    </r>
  </si>
  <si>
    <t>nn</t>
  </si>
  <si>
    <t>nnnnn</t>
  </si>
  <si>
    <t>n</t>
  </si>
  <si>
    <t>nnnnnnn</t>
  </si>
  <si>
    <t>nnnnnn</t>
  </si>
  <si>
    <r>
      <t>nnnnnnnnnnnn</t>
    </r>
  </si>
  <si>
    <r>
      <t>nnnnn</t>
    </r>
  </si>
  <si>
    <r>
      <t>nnnnnnnn</t>
    </r>
  </si>
  <si>
    <t>nnnnnnnnnnnnnnnnnn</t>
  </si>
  <si>
    <t>nnnnnnnn</t>
  </si>
  <si>
    <t>nnnnnnnnnnn</t>
  </si>
  <si>
    <t>nnnnnnnnn</t>
  </si>
  <si>
    <t>nnnnnnnnnnnnnn</t>
  </si>
  <si>
    <t>nnnnnnnnnnnnnnnnnnnn</t>
  </si>
  <si>
    <t>nnnnnnnnnn</t>
  </si>
  <si>
    <t>nnnnnnnnnnnn</t>
  </si>
  <si>
    <t>10. HAFTA</t>
  </si>
  <si>
    <t>09. HAFTA</t>
  </si>
  <si>
    <t>08. HAFTA</t>
  </si>
  <si>
    <t>07. HAFTA</t>
  </si>
  <si>
    <t>01. HAFTA</t>
  </si>
  <si>
    <t>02. HAFTA</t>
  </si>
  <si>
    <t>03. HAFTA</t>
  </si>
  <si>
    <t>04. HAFTA</t>
  </si>
  <si>
    <t>05. HAFTA</t>
  </si>
  <si>
    <t>06. HAFTA</t>
  </si>
  <si>
    <t>11. HAFTA</t>
  </si>
  <si>
    <t>12. HAFTA</t>
  </si>
  <si>
    <t>13. HAFTA</t>
  </si>
  <si>
    <t>14. HAFTA</t>
  </si>
  <si>
    <t>15. HAFTA</t>
  </si>
  <si>
    <t>16. HAFTA</t>
  </si>
  <si>
    <t>17. HAFTA</t>
  </si>
  <si>
    <t>18. HAFTA</t>
  </si>
  <si>
    <t>19. HAFTA</t>
  </si>
  <si>
    <t>20. HAFTA</t>
  </si>
  <si>
    <t>21. HAFTA</t>
  </si>
  <si>
    <t>22. HAFTA</t>
  </si>
  <si>
    <t>23. HAFTA</t>
  </si>
  <si>
    <t>PINEMA</t>
  </si>
  <si>
    <t>elde edilen toplam gişe hasılatı</t>
  </si>
  <si>
    <t>Türk filmlerine satılan toplam sinema bileti</t>
  </si>
  <si>
    <t>9.26 TL.</t>
  </si>
  <si>
    <t>Türk filmlerine satılan bir biletin ortalama satış fiyatı</t>
  </si>
  <si>
    <t>8.61 TL.</t>
  </si>
  <si>
    <t>9.98 TL.</t>
  </si>
  <si>
    <t>vizyona çıkan dublajlı film sayısı</t>
  </si>
  <si>
    <t>dublajlı filmlerin toplam gişe hasılatı</t>
  </si>
  <si>
    <t>dublajlı filmlere satılan sinema bileti</t>
  </si>
  <si>
    <t>24. HAFTA</t>
  </si>
  <si>
    <t>25. HAFTA</t>
  </si>
  <si>
    <t>26. HAFTA</t>
  </si>
  <si>
    <t>KIBRIS RUM KESİMİ</t>
  </si>
  <si>
    <t>KOLOMBİYA</t>
  </si>
  <si>
    <t>LIECHTENSTEIN</t>
  </si>
  <si>
    <t>LİTVANYA</t>
  </si>
  <si>
    <t>LÜBNAN</t>
  </si>
  <si>
    <t>MAKEDONYA</t>
  </si>
  <si>
    <t>MISIR</t>
  </si>
  <si>
    <t>NEPAL</t>
  </si>
  <si>
    <t>PERU</t>
  </si>
  <si>
    <t>SİNGAPUR</t>
  </si>
  <si>
    <t>TACİKİSTAN</t>
  </si>
  <si>
    <t>TAYVAN</t>
  </si>
  <si>
    <t>URUGUAY</t>
  </si>
  <si>
    <r>
      <t>ARJANTİN</t>
    </r>
  </si>
  <si>
    <t>BİRLEŞİK ARAP EMİRLİKLERİ</t>
  </si>
  <si>
    <t>İRAN</t>
  </si>
  <si>
    <t>KIRGIZİSTAN</t>
  </si>
  <si>
    <t>SIRBİSTAN</t>
  </si>
  <si>
    <t>ÇEK CUMHURİYETİ</t>
  </si>
  <si>
    <t>A.B.D.</t>
  </si>
  <si>
    <t>KUZEY AMERİKA</t>
  </si>
  <si>
    <t>AVRUPA</t>
  </si>
  <si>
    <t>ORTA DOĞU</t>
  </si>
  <si>
    <t>HOLLYWOOD</t>
  </si>
  <si>
    <t>ASYA</t>
  </si>
  <si>
    <t>UZAK DOĞU</t>
  </si>
  <si>
    <t>BALKAN</t>
  </si>
  <si>
    <t>BRİTİNYA</t>
  </si>
  <si>
    <t>GÜNEY AMERİKA</t>
  </si>
  <si>
    <t>LATİN</t>
  </si>
  <si>
    <t>ARAP</t>
  </si>
  <si>
    <t>KAFKAS</t>
  </si>
  <si>
    <t>AFRİKA</t>
  </si>
  <si>
    <t>KITA</t>
  </si>
  <si>
    <t>İSKANDİNAV</t>
  </si>
  <si>
    <t>BÖLGE</t>
  </si>
  <si>
    <t>DOĞUŞ YAYIN</t>
  </si>
  <si>
    <t>DUKA FİLM</t>
  </si>
  <si>
    <t>M3 FILM</t>
  </si>
  <si>
    <t>MFP-CINEGROUP</t>
  </si>
  <si>
    <t>NADA FİLM</t>
  </si>
  <si>
    <t>NAR FİLM</t>
  </si>
  <si>
    <t>UMUT SANAT</t>
  </si>
  <si>
    <t>WEGA FILM</t>
  </si>
  <si>
    <t>ŞİRKET</t>
  </si>
  <si>
    <t>TÜRK FİLMİ</t>
  </si>
  <si>
    <t>BÜTÜN FİLMLERİ</t>
  </si>
  <si>
    <t>İŞLETMECİ ŞİRKETLERİN HASILAT VE SEYİRCİ TOPLAMI</t>
  </si>
  <si>
    <t>HASILAT / TL.</t>
  </si>
  <si>
    <t>DİĞER 12</t>
  </si>
  <si>
    <t>DİĞER 13</t>
  </si>
  <si>
    <t>Eşrefpaşalılar</t>
  </si>
  <si>
    <t>Ejder Kapanı</t>
  </si>
  <si>
    <t>Romantik Komedi</t>
  </si>
  <si>
    <t>A.R.O.G: Bir Yontma Taş Filmi</t>
  </si>
  <si>
    <t>Eyyvah Eyvah 2</t>
  </si>
  <si>
    <t>G.O.R.A</t>
  </si>
  <si>
    <t>Asmalı Konak: Hayat</t>
  </si>
  <si>
    <t>Kutsal Damacana 2: İtmen</t>
  </si>
  <si>
    <t>Veda</t>
  </si>
  <si>
    <t>VİZYONDAKİ İLK ÜÇ GÜNÜNDE EN FAZLA SEYİRCİ TOPLAYAN FİLMLER</t>
  </si>
  <si>
    <t>Filmin adı</t>
  </si>
  <si>
    <t>İşletmeci</t>
  </si>
  <si>
    <t>01.01.2010 - 30.12.2010</t>
  </si>
  <si>
    <t>01.01.1990 - 20.01.2011</t>
  </si>
  <si>
    <t>01.01.1990-20.01.2011 EN FAZLA İZLENEN FİLMLER (TÜRK &amp; YABANCI) İLK 25</t>
  </si>
  <si>
    <t>01.01.1990-20.01.2011 EN FAZLA İZLENEN FİLMLER (TÜRK) İLK 25</t>
  </si>
  <si>
    <t>01.01.1990-20.01.2011 EN FAZLA İZLENEN FİLMLER (YABANCI) İLK 25</t>
  </si>
  <si>
    <t>VİZYONDAKİ İLK HAFTASINDA EN FAZLA SEYİRCİ TOPLAYAN FİLMLER</t>
  </si>
  <si>
    <t>ALMANYA</t>
  </si>
  <si>
    <t>BELÇİKA</t>
  </si>
  <si>
    <t>BULGARİSTAN</t>
  </si>
  <si>
    <t>FRANSA</t>
  </si>
  <si>
    <t>GÜNEY KORE</t>
  </si>
  <si>
    <t>İNGİLTERE</t>
  </si>
  <si>
    <t>İSPANYA</t>
  </si>
  <si>
    <t>İSVEÇ</t>
  </si>
  <si>
    <t>İTALYA</t>
  </si>
  <si>
    <t>JAPONYA</t>
  </si>
  <si>
    <t>KANADA</t>
  </si>
  <si>
    <t>NORVEÇ</t>
  </si>
  <si>
    <t>TÜRKİYE</t>
  </si>
  <si>
    <t>YUNANİSTAN</t>
  </si>
  <si>
    <t>YENİ ZELANDA</t>
  </si>
  <si>
    <t>HOLLANDA</t>
  </si>
  <si>
    <t>AVUSTRALYA</t>
  </si>
  <si>
    <t>AVUSTURYA</t>
  </si>
  <si>
    <t>DANİMARKA</t>
  </si>
  <si>
    <t>İSVİÇRE</t>
  </si>
  <si>
    <t>RUSYA</t>
  </si>
  <si>
    <t>ÇİN HALK CUMHURİYETİ</t>
  </si>
  <si>
    <t>HONG KONG</t>
  </si>
  <si>
    <t>POLONYA</t>
  </si>
  <si>
    <t>ROMANYA</t>
  </si>
  <si>
    <t>TAYLAND</t>
  </si>
  <si>
    <t>UKRAYNA</t>
  </si>
  <si>
    <t>İRLANDA</t>
  </si>
  <si>
    <t>ÜLKE</t>
  </si>
  <si>
    <t>TEK</t>
  </si>
  <si>
    <t>ORTAKLI</t>
  </si>
  <si>
    <t>1990-2009</t>
  </si>
  <si>
    <t>BREZİLYA</t>
  </si>
  <si>
    <t>GÜNEY AFRİKA</t>
  </si>
  <si>
    <t>HİNDİSTAN</t>
  </si>
  <si>
    <t>KAZAKİSTAN</t>
  </si>
  <si>
    <t>KÜBA</t>
  </si>
  <si>
    <t>MACARİSTAN</t>
  </si>
  <si>
    <t>MEKSİKA</t>
  </si>
  <si>
    <t>ŞİLİ</t>
  </si>
  <si>
    <t>YUGOSLAVYA</t>
  </si>
  <si>
    <t>LÜKSEMBURG</t>
  </si>
  <si>
    <t>HIRVATİSTAN</t>
  </si>
  <si>
    <t>SLOVENYA</t>
  </si>
  <si>
    <t>İSRAİL</t>
  </si>
  <si>
    <t>MOĞOLİSTAN</t>
  </si>
  <si>
    <t>İZLANDA</t>
  </si>
  <si>
    <t>FİNLANDİYA</t>
  </si>
  <si>
    <t>BOSNA HERSEK</t>
  </si>
  <si>
    <t>PORTEKİZ</t>
  </si>
  <si>
    <t>VİETNAM</t>
  </si>
  <si>
    <t>AFGANİSTAN</t>
  </si>
  <si>
    <r>
      <t>nnnn</t>
    </r>
    <r>
      <rPr>
        <sz val="10"/>
        <color indexed="14"/>
        <rFont val="Webdings"/>
        <family val="1"/>
      </rPr>
      <t>nnnn</t>
    </r>
    <r>
      <rPr>
        <sz val="10"/>
        <color indexed="61"/>
        <rFont val="Webdings"/>
        <family val="1"/>
      </rPr>
      <t>nnnn</t>
    </r>
    <r>
      <rPr>
        <sz val="10"/>
        <color indexed="20"/>
        <rFont val="Webdings"/>
        <family val="1"/>
      </rPr>
      <t>nnnn</t>
    </r>
    <r>
      <rPr>
        <sz val="10"/>
        <color indexed="8"/>
        <rFont val="Webdings"/>
        <family val="1"/>
      </rPr>
      <t>n</t>
    </r>
  </si>
  <si>
    <r>
      <t>nnnn</t>
    </r>
    <r>
      <rPr>
        <sz val="10"/>
        <color indexed="14"/>
        <rFont val="Webdings"/>
        <family val="1"/>
      </rPr>
      <t>nnnn</t>
    </r>
    <r>
      <rPr>
        <sz val="10"/>
        <color indexed="61"/>
        <rFont val="Webdings"/>
        <family val="1"/>
      </rPr>
      <t>nn</t>
    </r>
  </si>
  <si>
    <r>
      <t>nnnn</t>
    </r>
    <r>
      <rPr>
        <sz val="10"/>
        <color indexed="14"/>
        <rFont val="Webdings"/>
        <family val="1"/>
      </rPr>
      <t>nnnn</t>
    </r>
    <r>
      <rPr>
        <sz val="10"/>
        <color indexed="61"/>
        <rFont val="Webdings"/>
        <family val="1"/>
      </rPr>
      <t>nnnn</t>
    </r>
    <r>
      <rPr>
        <sz val="10"/>
        <color indexed="20"/>
        <rFont val="Webdings"/>
        <family val="1"/>
      </rPr>
      <t>n</t>
    </r>
  </si>
  <si>
    <r>
      <t>nnnn</t>
    </r>
    <r>
      <rPr>
        <sz val="10"/>
        <color indexed="14"/>
        <rFont val="Webdings"/>
        <family val="1"/>
      </rPr>
      <t>nnnn</t>
    </r>
    <r>
      <rPr>
        <sz val="10"/>
        <color indexed="61"/>
        <rFont val="Webdings"/>
        <family val="1"/>
      </rPr>
      <t>nnnn</t>
    </r>
  </si>
  <si>
    <r>
      <t>nnnn</t>
    </r>
    <r>
      <rPr>
        <sz val="10"/>
        <color indexed="14"/>
        <rFont val="Webdings"/>
        <family val="1"/>
      </rPr>
      <t>nnnn</t>
    </r>
    <r>
      <rPr>
        <sz val="10"/>
        <color indexed="61"/>
        <rFont val="Webdings"/>
        <family val="1"/>
      </rPr>
      <t>n</t>
    </r>
  </si>
  <si>
    <r>
      <t>nnnn</t>
    </r>
    <r>
      <rPr>
        <sz val="10"/>
        <color indexed="14"/>
        <rFont val="Webdings"/>
        <family val="1"/>
      </rPr>
      <t>nnnn</t>
    </r>
    <r>
      <rPr>
        <sz val="10"/>
        <color indexed="61"/>
        <rFont val="Webdings"/>
        <family val="1"/>
      </rPr>
      <t>nnnn</t>
    </r>
    <r>
      <rPr>
        <sz val="10"/>
        <color indexed="20"/>
        <rFont val="Webdings"/>
        <family val="1"/>
      </rPr>
      <t>nnnn</t>
    </r>
    <r>
      <rPr>
        <sz val="10"/>
        <color indexed="8"/>
        <rFont val="Webdings"/>
        <family val="1"/>
      </rPr>
      <t>nnnn</t>
    </r>
  </si>
  <si>
    <r>
      <t>nnnn</t>
    </r>
    <r>
      <rPr>
        <sz val="10"/>
        <color indexed="14"/>
        <rFont val="Webdings"/>
        <family val="1"/>
      </rPr>
      <t>nnnn</t>
    </r>
    <r>
      <rPr>
        <sz val="10"/>
        <color indexed="61"/>
        <rFont val="Webdings"/>
        <family val="1"/>
      </rPr>
      <t>nnn</t>
    </r>
  </si>
  <si>
    <r>
      <t>nnnn</t>
    </r>
    <r>
      <rPr>
        <sz val="10"/>
        <color indexed="14"/>
        <rFont val="Webdings"/>
        <family val="1"/>
      </rPr>
      <t>nnn</t>
    </r>
  </si>
  <si>
    <r>
      <t>nnnn</t>
    </r>
    <r>
      <rPr>
        <sz val="10"/>
        <color indexed="14"/>
        <rFont val="Webdings"/>
        <family val="1"/>
      </rPr>
      <t>n</t>
    </r>
  </si>
  <si>
    <r>
      <t>nnnn</t>
    </r>
    <r>
      <rPr>
        <sz val="10"/>
        <color indexed="14"/>
        <rFont val="Webdings"/>
        <family val="1"/>
      </rPr>
      <t>nnnn</t>
    </r>
  </si>
  <si>
    <r>
      <t>nn</t>
    </r>
    <r>
      <rPr>
        <sz val="10"/>
        <color indexed="20"/>
        <rFont val="Webdings"/>
        <family val="1"/>
      </rPr>
      <t>nnnn</t>
    </r>
    <r>
      <rPr>
        <sz val="10"/>
        <color indexed="61"/>
        <rFont val="Webdings"/>
        <family val="1"/>
      </rPr>
      <t>nnnn</t>
    </r>
    <r>
      <rPr>
        <sz val="10"/>
        <color indexed="14"/>
        <rFont val="Webdings"/>
        <family val="1"/>
      </rPr>
      <t>nnnn</t>
    </r>
    <r>
      <rPr>
        <sz val="10"/>
        <color indexed="10"/>
        <rFont val="Webdings"/>
        <family val="1"/>
      </rPr>
      <t>nnnn</t>
    </r>
  </si>
  <si>
    <r>
      <t>nn</t>
    </r>
    <r>
      <rPr>
        <sz val="10"/>
        <color indexed="14"/>
        <rFont val="Webdings"/>
        <family val="1"/>
      </rPr>
      <t>nnnn</t>
    </r>
    <r>
      <rPr>
        <sz val="10"/>
        <color indexed="10"/>
        <rFont val="Webdings"/>
        <family val="1"/>
      </rPr>
      <t>nnnn</t>
    </r>
  </si>
  <si>
    <r>
      <t>nnn</t>
    </r>
    <r>
      <rPr>
        <sz val="10"/>
        <color indexed="14"/>
        <rFont val="Webdings"/>
        <family val="1"/>
      </rPr>
      <t>nnnn</t>
    </r>
    <r>
      <rPr>
        <sz val="10"/>
        <color indexed="10"/>
        <rFont val="Webdings"/>
        <family val="1"/>
      </rPr>
      <t>nnnn</t>
    </r>
  </si>
  <si>
    <r>
      <t>nnn</t>
    </r>
    <r>
      <rPr>
        <sz val="10"/>
        <color indexed="61"/>
        <rFont val="Webdings"/>
        <family val="1"/>
      </rPr>
      <t>nnnn</t>
    </r>
    <r>
      <rPr>
        <sz val="10"/>
        <color indexed="14"/>
        <rFont val="Webdings"/>
        <family val="1"/>
      </rPr>
      <t>nnnn</t>
    </r>
    <r>
      <rPr>
        <sz val="10"/>
        <color indexed="10"/>
        <rFont val="Webdings"/>
        <family val="1"/>
      </rPr>
      <t>nnnn</t>
    </r>
  </si>
  <si>
    <r>
      <t>nnnn</t>
    </r>
    <r>
      <rPr>
        <sz val="10"/>
        <color indexed="14"/>
        <rFont val="Webdings"/>
        <family val="1"/>
      </rPr>
      <t>nnnn</t>
    </r>
    <r>
      <rPr>
        <sz val="10"/>
        <color indexed="10"/>
        <rFont val="Webdings"/>
        <family val="1"/>
      </rPr>
      <t>nnnn</t>
    </r>
  </si>
  <si>
    <r>
      <t>nnn</t>
    </r>
    <r>
      <rPr>
        <sz val="10"/>
        <color indexed="8"/>
        <rFont val="Webdings"/>
        <family val="1"/>
      </rPr>
      <t>nnnn</t>
    </r>
    <r>
      <rPr>
        <sz val="10"/>
        <color indexed="20"/>
        <rFont val="Webdings"/>
        <family val="1"/>
      </rPr>
      <t>nnnn</t>
    </r>
    <r>
      <rPr>
        <sz val="10"/>
        <color indexed="61"/>
        <rFont val="Webdings"/>
        <family val="1"/>
      </rPr>
      <t>nnnn</t>
    </r>
    <r>
      <rPr>
        <sz val="10"/>
        <color indexed="14"/>
        <rFont val="Webdings"/>
        <family val="1"/>
      </rPr>
      <t>nnnn</t>
    </r>
    <r>
      <rPr>
        <sz val="10"/>
        <color indexed="10"/>
        <rFont val="Webdings"/>
        <family val="1"/>
      </rPr>
      <t>nnnn</t>
    </r>
  </si>
  <si>
    <r>
      <t>nn</t>
    </r>
    <r>
      <rPr>
        <sz val="10"/>
        <color indexed="61"/>
        <rFont val="Webdings"/>
        <family val="1"/>
      </rPr>
      <t>nnnn</t>
    </r>
    <r>
      <rPr>
        <sz val="10"/>
        <color indexed="14"/>
        <rFont val="Webdings"/>
        <family val="1"/>
      </rPr>
      <t>nnnn</t>
    </r>
    <r>
      <rPr>
        <sz val="10"/>
        <color indexed="10"/>
        <rFont val="Webdings"/>
        <family val="1"/>
      </rPr>
      <t>nnnn</t>
    </r>
  </si>
  <si>
    <r>
      <t>nnnn</t>
    </r>
    <r>
      <rPr>
        <sz val="10"/>
        <color indexed="10"/>
        <rFont val="Webdings"/>
        <family val="1"/>
      </rPr>
      <t>nnnn</t>
    </r>
  </si>
  <si>
    <r>
      <t>nn</t>
    </r>
    <r>
      <rPr>
        <sz val="10"/>
        <color indexed="10"/>
        <rFont val="Webdings"/>
        <family val="1"/>
      </rPr>
      <t>nnnn</t>
    </r>
  </si>
  <si>
    <r>
      <t>n</t>
    </r>
    <r>
      <rPr>
        <sz val="10"/>
        <color indexed="10"/>
        <rFont val="Webdings"/>
        <family val="1"/>
      </rPr>
      <t>nnnn</t>
    </r>
  </si>
  <si>
    <r>
      <t>n</t>
    </r>
    <r>
      <rPr>
        <sz val="10"/>
        <color indexed="61"/>
        <rFont val="Webdings"/>
        <family val="1"/>
      </rPr>
      <t>nnnn</t>
    </r>
    <r>
      <rPr>
        <sz val="10"/>
        <color indexed="14"/>
        <rFont val="Webdings"/>
        <family val="1"/>
      </rPr>
      <t>nnnn</t>
    </r>
    <r>
      <rPr>
        <sz val="10"/>
        <color indexed="10"/>
        <rFont val="Webdings"/>
        <family val="1"/>
      </rPr>
      <t>nnnn</t>
    </r>
  </si>
  <si>
    <r>
      <t>n</t>
    </r>
    <r>
      <rPr>
        <sz val="10"/>
        <color indexed="20"/>
        <rFont val="Webdings"/>
        <family val="1"/>
      </rPr>
      <t>nnnn</t>
    </r>
    <r>
      <rPr>
        <sz val="10"/>
        <color indexed="61"/>
        <rFont val="Webdings"/>
        <family val="1"/>
      </rPr>
      <t>nnnn</t>
    </r>
    <r>
      <rPr>
        <sz val="10"/>
        <color indexed="14"/>
        <rFont val="Webdings"/>
        <family val="1"/>
      </rPr>
      <t>nnnn</t>
    </r>
    <r>
      <rPr>
        <sz val="10"/>
        <color indexed="10"/>
        <rFont val="Webdings"/>
        <family val="1"/>
      </rPr>
      <t>nnnn</t>
    </r>
  </si>
  <si>
    <t>Harry Potter ve Ölüm Yadigarları</t>
  </si>
  <si>
    <t>Son Hava Bükücü</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</si>
</sst>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F400]h:mm:ss\ AM/PM"/>
    <numFmt numFmtId="174" formatCode="0.000000;[Red]0.000000"/>
  </numFmts>
  <fonts count="53">
    <font>
      <sz val="10"/>
      <name val="Arial Tur"/>
      <family val="0"/>
    </font>
    <font>
      <sz val="8"/>
      <name val="Arial Tur"/>
      <family val="0"/>
    </font>
    <font>
      <u val="single"/>
      <sz val="10"/>
      <color indexed="12"/>
      <name val="Arial Tur"/>
      <family val="0"/>
    </font>
    <font>
      <u val="single"/>
      <sz val="10"/>
      <color indexed="61"/>
      <name val="Arial Tur"/>
      <family val="0"/>
    </font>
    <font>
      <sz val="10"/>
      <color indexed="20"/>
      <name val="Zapf Dingbats"/>
      <family val="0"/>
    </font>
    <font>
      <b/>
      <sz val="10"/>
      <name val="Arial Tur"/>
      <family val="0"/>
    </font>
    <font>
      <b/>
      <sz val="14"/>
      <name val="Arial Tur"/>
      <family val="0"/>
    </font>
    <font>
      <b/>
      <sz val="10"/>
      <color indexed="10"/>
      <name val="Arial Tur"/>
      <family val="0"/>
    </font>
    <font>
      <b/>
      <sz val="14"/>
      <color indexed="9"/>
      <name val="Arial Tur"/>
      <family val="0"/>
    </font>
    <font>
      <sz val="10"/>
      <color indexed="10"/>
      <name val="Arial Tur"/>
      <family val="0"/>
    </font>
    <font>
      <sz val="8"/>
      <name val="Verdana"/>
      <family val="2"/>
    </font>
    <font>
      <sz val="10"/>
      <name val="Arial"/>
      <family val="0"/>
    </font>
    <font>
      <sz val="10"/>
      <name val="Trebuchet MS"/>
      <family val="2"/>
    </font>
    <font>
      <b/>
      <sz val="10"/>
      <name val="Trebuchet MS"/>
      <family val="2"/>
    </font>
    <font>
      <sz val="10"/>
      <color indexed="9"/>
      <name val="Trebuchet MS"/>
      <family val="2"/>
    </font>
    <font>
      <sz val="10"/>
      <name val="Trebuchet"/>
      <family val="0"/>
    </font>
    <font>
      <b/>
      <sz val="9"/>
      <name val="Trebuchet"/>
      <family val="0"/>
    </font>
    <font>
      <sz val="9"/>
      <name val="Trebuchet"/>
      <family val="0"/>
    </font>
    <font>
      <sz val="9"/>
      <color indexed="10"/>
      <name val="Trebuchet"/>
      <family val="0"/>
    </font>
    <font>
      <b/>
      <sz val="9"/>
      <color indexed="10"/>
      <name val="Trebuchet"/>
      <family val="0"/>
    </font>
    <font>
      <sz val="9"/>
      <color indexed="9"/>
      <name val="Trebuchet"/>
      <family val="0"/>
    </font>
    <font>
      <b/>
      <sz val="10"/>
      <color indexed="9"/>
      <name val="Trebuchet"/>
      <family val="0"/>
    </font>
    <font>
      <sz val="9"/>
      <color indexed="18"/>
      <name val="Trebuchet"/>
      <family val="0"/>
    </font>
    <font>
      <b/>
      <sz val="9"/>
      <color indexed="18"/>
      <name val="Trebuchet"/>
      <family val="0"/>
    </font>
    <font>
      <b/>
      <sz val="14"/>
      <name val="Trebuchet MS"/>
      <family val="0"/>
    </font>
    <font>
      <sz val="12"/>
      <name val="Trebuchet MS"/>
      <family val="0"/>
    </font>
    <font>
      <b/>
      <sz val="11"/>
      <name val="Trebuchet MS"/>
      <family val="0"/>
    </font>
    <font>
      <sz val="11"/>
      <name val="Trebuchet MS"/>
      <family val="0"/>
    </font>
    <font>
      <sz val="14"/>
      <name val="Trebuchet MS"/>
      <family val="0"/>
    </font>
    <font>
      <b/>
      <sz val="10"/>
      <color indexed="9"/>
      <name val="Trebuchet MS"/>
      <family val="2"/>
    </font>
    <font>
      <b/>
      <sz val="11"/>
      <color indexed="9"/>
      <name val="Trebuchet MS"/>
      <family val="0"/>
    </font>
    <font>
      <sz val="11"/>
      <color indexed="12"/>
      <name val="Trebuchet MS"/>
      <family val="0"/>
    </font>
    <font>
      <sz val="11"/>
      <color indexed="10"/>
      <name val="Trebuchet MS"/>
      <family val="0"/>
    </font>
    <font>
      <sz val="14"/>
      <name val="Arial Tur"/>
      <family val="0"/>
    </font>
    <font>
      <b/>
      <sz val="11"/>
      <color indexed="10"/>
      <name val="Trebuchet MS"/>
      <family val="0"/>
    </font>
    <font>
      <b/>
      <sz val="11"/>
      <color indexed="12"/>
      <name val="Trebuchet MS"/>
      <family val="0"/>
    </font>
    <font>
      <sz val="9"/>
      <name val="Trebuchet MS"/>
      <family val="0"/>
    </font>
    <font>
      <b/>
      <sz val="9"/>
      <name val="Trebuchet MS"/>
      <family val="0"/>
    </font>
    <font>
      <b/>
      <sz val="10"/>
      <color indexed="10"/>
      <name val="Trebuchet MS"/>
      <family val="0"/>
    </font>
    <font>
      <b/>
      <sz val="9"/>
      <color indexed="10"/>
      <name val="Trebuchet MS"/>
      <family val="0"/>
    </font>
    <font>
      <b/>
      <sz val="10"/>
      <name val="Trebuch"/>
      <family val="0"/>
    </font>
    <font>
      <sz val="10"/>
      <name val="Trebuch"/>
      <family val="0"/>
    </font>
    <font>
      <sz val="10"/>
      <color indexed="9"/>
      <name val="Arial Tur"/>
      <family val="0"/>
    </font>
    <font>
      <b/>
      <sz val="10"/>
      <color indexed="12"/>
      <name val="Trebuchet MS"/>
      <family val="0"/>
    </font>
    <font>
      <b/>
      <sz val="8.75"/>
      <name val="Verdana"/>
      <family val="0"/>
    </font>
    <font>
      <sz val="10"/>
      <color indexed="10"/>
      <name val="Webdings"/>
      <family val="1"/>
    </font>
    <font>
      <sz val="10"/>
      <name val="Webdings"/>
      <family val="1"/>
    </font>
    <font>
      <sz val="10"/>
      <color indexed="8"/>
      <name val="Webdings"/>
      <family val="1"/>
    </font>
    <font>
      <sz val="10"/>
      <color indexed="14"/>
      <name val="Webdings"/>
      <family val="1"/>
    </font>
    <font>
      <sz val="10"/>
      <color indexed="61"/>
      <name val="Webdings"/>
      <family val="1"/>
    </font>
    <font>
      <sz val="10"/>
      <color indexed="20"/>
      <name val="Webdings"/>
      <family val="1"/>
    </font>
    <font>
      <sz val="10"/>
      <color indexed="23"/>
      <name val="Webdings"/>
      <family val="1"/>
    </font>
    <font>
      <sz val="9"/>
      <color indexed="9"/>
      <name val="Trebuchet MS"/>
      <family val="0"/>
    </font>
  </fonts>
  <fills count="11">
    <fill>
      <patternFill/>
    </fill>
    <fill>
      <patternFill patternType="gray125"/>
    </fill>
    <fill>
      <patternFill patternType="solid">
        <fgColor indexed="18"/>
        <bgColor indexed="64"/>
      </patternFill>
    </fill>
    <fill>
      <patternFill patternType="solid">
        <fgColor indexed="10"/>
        <bgColor indexed="64"/>
      </patternFill>
    </fill>
    <fill>
      <patternFill patternType="solid">
        <fgColor indexed="42"/>
        <bgColor indexed="64"/>
      </patternFill>
    </fill>
    <fill>
      <patternFill patternType="solid">
        <fgColor indexed="8"/>
        <bgColor indexed="64"/>
      </patternFill>
    </fill>
    <fill>
      <patternFill patternType="solid">
        <fgColor indexed="48"/>
        <bgColor indexed="64"/>
      </patternFill>
    </fill>
    <fill>
      <patternFill patternType="solid">
        <fgColor indexed="44"/>
        <bgColor indexed="64"/>
      </patternFill>
    </fill>
    <fill>
      <patternFill patternType="solid">
        <fgColor indexed="12"/>
        <bgColor indexed="64"/>
      </patternFill>
    </fill>
    <fill>
      <patternFill patternType="solid">
        <fgColor indexed="11"/>
        <bgColor indexed="64"/>
      </patternFill>
    </fill>
    <fill>
      <patternFill patternType="solid">
        <fgColor indexed="40"/>
        <bgColor indexed="64"/>
      </patternFill>
    </fill>
  </fills>
  <borders count="42">
    <border>
      <left/>
      <right/>
      <top/>
      <bottom/>
      <diagonal/>
    </border>
    <border>
      <left style="thin"/>
      <right style="thin"/>
      <top>
        <color indexed="63"/>
      </top>
      <bottom style="medium"/>
    </border>
    <border>
      <left>
        <color indexed="63"/>
      </left>
      <right>
        <color indexed="63"/>
      </right>
      <top>
        <color indexed="63"/>
      </top>
      <bottom style="medium"/>
    </border>
    <border>
      <left style="thin"/>
      <right style="thin"/>
      <top style="thin"/>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color indexed="63"/>
      </right>
      <top style="medium"/>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1"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5">
    <xf numFmtId="0" fontId="0" fillId="0" borderId="0" xfId="0" applyAlignment="1">
      <alignment/>
    </xf>
    <xf numFmtId="4" fontId="0" fillId="0" borderId="0" xfId="0" applyNumberFormat="1" applyAlignment="1">
      <alignment/>
    </xf>
    <xf numFmtId="4" fontId="0" fillId="0" borderId="0" xfId="0" applyNumberFormat="1" applyAlignment="1">
      <alignment horizontal="right"/>
    </xf>
    <xf numFmtId="4" fontId="0" fillId="0" borderId="0" xfId="0" applyNumberFormat="1" applyAlignment="1">
      <alignment horizontal="left"/>
    </xf>
    <xf numFmtId="0" fontId="5" fillId="0" borderId="0" xfId="0" applyFont="1" applyAlignment="1">
      <alignment horizontal="center"/>
    </xf>
    <xf numFmtId="4" fontId="5" fillId="0" borderId="1" xfId="0" applyNumberFormat="1" applyFont="1" applyBorder="1" applyAlignment="1">
      <alignment horizontal="center"/>
    </xf>
    <xf numFmtId="0" fontId="0" fillId="0" borderId="0" xfId="0" applyBorder="1" applyAlignment="1">
      <alignment/>
    </xf>
    <xf numFmtId="3" fontId="0" fillId="0" borderId="0" xfId="0" applyNumberFormat="1" applyBorder="1" applyAlignment="1">
      <alignment horizontal="right"/>
    </xf>
    <xf numFmtId="3" fontId="0" fillId="0" borderId="0" xfId="0" applyNumberFormat="1" applyBorder="1" applyAlignment="1">
      <alignment/>
    </xf>
    <xf numFmtId="0" fontId="0" fillId="0" borderId="0" xfId="0" applyFill="1" applyAlignment="1">
      <alignment/>
    </xf>
    <xf numFmtId="3" fontId="0" fillId="0" borderId="0" xfId="0" applyNumberFormat="1" applyAlignment="1">
      <alignment/>
    </xf>
    <xf numFmtId="0" fontId="9" fillId="0" borderId="0" xfId="0" applyFont="1" applyAlignment="1">
      <alignment horizontal="right"/>
    </xf>
    <xf numFmtId="0" fontId="9" fillId="0" borderId="0" xfId="0" applyFont="1" applyAlignment="1">
      <alignment horizontal="left"/>
    </xf>
    <xf numFmtId="0" fontId="7" fillId="0" borderId="0" xfId="0" applyFont="1" applyBorder="1" applyAlignment="1">
      <alignment horizontal="center"/>
    </xf>
    <xf numFmtId="0" fontId="7" fillId="0" borderId="2" xfId="0" applyFont="1" applyBorder="1" applyAlignment="1">
      <alignment horizontal="center"/>
    </xf>
    <xf numFmtId="0" fontId="6" fillId="0" borderId="3" xfId="0" applyFont="1" applyBorder="1" applyAlignment="1">
      <alignment horizontal="center"/>
    </xf>
    <xf numFmtId="0" fontId="8" fillId="0" borderId="3" xfId="0" applyFont="1" applyFill="1" applyBorder="1" applyAlignment="1">
      <alignment horizontal="center"/>
    </xf>
    <xf numFmtId="0" fontId="18" fillId="0" borderId="4" xfId="0" applyNumberFormat="1" applyFont="1" applyFill="1" applyBorder="1" applyAlignment="1" applyProtection="1">
      <alignment horizontal="left" vertical="center"/>
      <protection locked="0"/>
    </xf>
    <xf numFmtId="172" fontId="18" fillId="0" borderId="5" xfId="0" applyNumberFormat="1" applyFont="1" applyFill="1" applyBorder="1" applyAlignment="1" applyProtection="1">
      <alignment horizontal="center" vertical="center"/>
      <protection locked="0"/>
    </xf>
    <xf numFmtId="49" fontId="18" fillId="0" borderId="5" xfId="0" applyNumberFormat="1" applyFont="1" applyFill="1" applyBorder="1" applyAlignment="1" applyProtection="1">
      <alignment vertical="center"/>
      <protection locked="0"/>
    </xf>
    <xf numFmtId="0" fontId="18" fillId="0" borderId="5" xfId="0" applyNumberFormat="1" applyFont="1" applyFill="1" applyBorder="1" applyAlignment="1" applyProtection="1">
      <alignment horizontal="center" vertical="center"/>
      <protection locked="0"/>
    </xf>
    <xf numFmtId="4" fontId="19" fillId="0" borderId="5" xfId="15" applyNumberFormat="1" applyFont="1" applyFill="1" applyBorder="1" applyAlignment="1" applyProtection="1">
      <alignment horizontal="right" vertical="center"/>
      <protection locked="0"/>
    </xf>
    <xf numFmtId="3" fontId="19" fillId="0" borderId="5" xfId="15" applyNumberFormat="1" applyFont="1" applyFill="1" applyBorder="1" applyAlignment="1" applyProtection="1">
      <alignment horizontal="right" vertical="center"/>
      <protection locked="0"/>
    </xf>
    <xf numFmtId="2" fontId="18" fillId="0" borderId="6" xfId="24" applyNumberFormat="1" applyFont="1" applyFill="1" applyBorder="1" applyAlignment="1" applyProtection="1">
      <alignment horizontal="right" vertical="center"/>
      <protection/>
    </xf>
    <xf numFmtId="0" fontId="18" fillId="0" borderId="7" xfId="0" applyNumberFormat="1" applyFont="1" applyFill="1" applyBorder="1" applyAlignment="1" applyProtection="1">
      <alignment horizontal="left" vertical="center"/>
      <protection locked="0"/>
    </xf>
    <xf numFmtId="172" fontId="18" fillId="0" borderId="8" xfId="0" applyNumberFormat="1" applyFont="1" applyFill="1" applyBorder="1" applyAlignment="1" applyProtection="1">
      <alignment horizontal="left" vertical="center"/>
      <protection locked="0"/>
    </xf>
    <xf numFmtId="0" fontId="18" fillId="0" borderId="8" xfId="0" applyNumberFormat="1" applyFont="1" applyFill="1" applyBorder="1" applyAlignment="1" applyProtection="1">
      <alignment horizontal="left" vertical="center"/>
      <protection locked="0"/>
    </xf>
    <xf numFmtId="0" fontId="18" fillId="0" borderId="8" xfId="0" applyNumberFormat="1" applyFont="1" applyFill="1" applyBorder="1" applyAlignment="1" applyProtection="1">
      <alignment horizontal="center" vertical="center"/>
      <protection locked="0"/>
    </xf>
    <xf numFmtId="4" fontId="19" fillId="0" borderId="8" xfId="17" applyNumberFormat="1" applyFont="1" applyFill="1" applyBorder="1" applyAlignment="1" applyProtection="1">
      <alignment horizontal="right" vertical="center"/>
      <protection locked="0"/>
    </xf>
    <xf numFmtId="3" fontId="19" fillId="0" borderId="8" xfId="17" applyNumberFormat="1" applyFont="1" applyFill="1" applyBorder="1" applyAlignment="1" applyProtection="1">
      <alignment horizontal="right" vertical="center"/>
      <protection locked="0"/>
    </xf>
    <xf numFmtId="2" fontId="18" fillId="0" borderId="9" xfId="17" applyNumberFormat="1" applyFont="1" applyFill="1" applyBorder="1" applyAlignment="1" applyProtection="1">
      <alignment horizontal="right" vertical="center"/>
      <protection/>
    </xf>
    <xf numFmtId="0" fontId="18" fillId="0" borderId="10" xfId="0" applyNumberFormat="1" applyFont="1" applyFill="1" applyBorder="1" applyAlignment="1">
      <alignment horizontal="left" vertical="center"/>
    </xf>
    <xf numFmtId="172" fontId="18" fillId="0" borderId="11" xfId="0" applyNumberFormat="1" applyFont="1" applyFill="1" applyBorder="1" applyAlignment="1">
      <alignment horizontal="left" vertical="center"/>
    </xf>
    <xf numFmtId="0" fontId="18" fillId="0" borderId="11" xfId="0" applyNumberFormat="1" applyFont="1" applyFill="1" applyBorder="1" applyAlignment="1">
      <alignment horizontal="left" vertical="center"/>
    </xf>
    <xf numFmtId="0" fontId="18" fillId="0" borderId="11" xfId="0" applyNumberFormat="1" applyFont="1" applyFill="1" applyBorder="1" applyAlignment="1">
      <alignment horizontal="center" vertical="center"/>
    </xf>
    <xf numFmtId="4" fontId="19" fillId="0" borderId="11" xfId="0" applyNumberFormat="1" applyFont="1" applyFill="1" applyBorder="1" applyAlignment="1">
      <alignment horizontal="right" vertical="center"/>
    </xf>
    <xf numFmtId="3" fontId="19" fillId="0" borderId="11" xfId="0" applyNumberFormat="1" applyFont="1" applyFill="1" applyBorder="1" applyAlignment="1">
      <alignment horizontal="right" vertical="center"/>
    </xf>
    <xf numFmtId="2" fontId="18" fillId="0" borderId="12" xfId="0" applyNumberFormat="1" applyFont="1" applyFill="1" applyBorder="1" applyAlignment="1">
      <alignment horizontal="right" vertical="center"/>
    </xf>
    <xf numFmtId="0" fontId="17" fillId="0" borderId="13" xfId="0" applyNumberFormat="1" applyFont="1" applyFill="1" applyBorder="1" applyAlignment="1" applyProtection="1">
      <alignment horizontal="left" vertical="center"/>
      <protection locked="0"/>
    </xf>
    <xf numFmtId="172" fontId="17" fillId="0" borderId="14" xfId="0" applyNumberFormat="1" applyFont="1" applyFill="1" applyBorder="1" applyAlignment="1" applyProtection="1">
      <alignment horizontal="left" vertical="center"/>
      <protection locked="0"/>
    </xf>
    <xf numFmtId="0" fontId="17" fillId="0" borderId="14" xfId="0" applyNumberFormat="1" applyFont="1" applyFill="1" applyBorder="1" applyAlignment="1" applyProtection="1">
      <alignment horizontal="left" vertical="center"/>
      <protection locked="0"/>
    </xf>
    <xf numFmtId="0" fontId="17" fillId="0" borderId="14" xfId="0" applyNumberFormat="1" applyFont="1" applyFill="1" applyBorder="1" applyAlignment="1" applyProtection="1">
      <alignment horizontal="center" vertical="center"/>
      <protection locked="0"/>
    </xf>
    <xf numFmtId="4" fontId="16" fillId="0" borderId="14" xfId="17" applyNumberFormat="1" applyFont="1" applyFill="1" applyBorder="1" applyAlignment="1" applyProtection="1">
      <alignment horizontal="right" vertical="center"/>
      <protection locked="0"/>
    </xf>
    <xf numFmtId="3" fontId="16" fillId="0" borderId="14" xfId="17" applyNumberFormat="1" applyFont="1" applyFill="1" applyBorder="1" applyAlignment="1" applyProtection="1">
      <alignment horizontal="right" vertical="center"/>
      <protection locked="0"/>
    </xf>
    <xf numFmtId="2" fontId="17" fillId="0" borderId="15" xfId="17" applyNumberFormat="1" applyFont="1" applyFill="1" applyBorder="1" applyAlignment="1" applyProtection="1">
      <alignment horizontal="right" vertical="center"/>
      <protection/>
    </xf>
    <xf numFmtId="0" fontId="17" fillId="0" borderId="7" xfId="0" applyFont="1" applyFill="1" applyBorder="1" applyAlignment="1" applyProtection="1">
      <alignment horizontal="left" vertical="center"/>
      <protection locked="0"/>
    </xf>
    <xf numFmtId="172" fontId="17" fillId="0" borderId="8" xfId="0" applyNumberFormat="1" applyFont="1" applyFill="1" applyBorder="1" applyAlignment="1" applyProtection="1">
      <alignment horizontal="center" vertical="center"/>
      <protection locked="0"/>
    </xf>
    <xf numFmtId="0" fontId="17" fillId="0" borderId="8" xfId="0" applyFont="1" applyFill="1" applyBorder="1" applyAlignment="1" applyProtection="1">
      <alignment vertical="center"/>
      <protection locked="0"/>
    </xf>
    <xf numFmtId="0" fontId="17" fillId="0" borderId="8" xfId="0" applyFont="1" applyFill="1" applyBorder="1" applyAlignment="1" applyProtection="1">
      <alignment horizontal="center" vertical="center"/>
      <protection locked="0"/>
    </xf>
    <xf numFmtId="4" fontId="16" fillId="0" borderId="8" xfId="17" applyNumberFormat="1" applyFont="1" applyFill="1" applyBorder="1" applyAlignment="1" applyProtection="1">
      <alignment horizontal="right" vertical="center"/>
      <protection locked="0"/>
    </xf>
    <xf numFmtId="3" fontId="16" fillId="0" borderId="8" xfId="17" applyNumberFormat="1" applyFont="1" applyFill="1" applyBorder="1" applyAlignment="1" applyProtection="1">
      <alignment horizontal="right" vertical="center"/>
      <protection locked="0"/>
    </xf>
    <xf numFmtId="2" fontId="17" fillId="0" borderId="9" xfId="17" applyNumberFormat="1" applyFont="1" applyFill="1" applyBorder="1" applyAlignment="1" applyProtection="1">
      <alignment horizontal="right" vertical="center"/>
      <protection/>
    </xf>
    <xf numFmtId="0" fontId="17" fillId="0" borderId="7" xfId="0" applyNumberFormat="1" applyFont="1" applyFill="1" applyBorder="1" applyAlignment="1" applyProtection="1">
      <alignment horizontal="left" vertical="center"/>
      <protection locked="0"/>
    </xf>
    <xf numFmtId="172" fontId="17" fillId="0" borderId="8" xfId="0" applyNumberFormat="1" applyFont="1" applyFill="1" applyBorder="1" applyAlignment="1" applyProtection="1">
      <alignment horizontal="left" vertical="center"/>
      <protection locked="0"/>
    </xf>
    <xf numFmtId="0" fontId="17" fillId="0" borderId="8" xfId="0" applyNumberFormat="1" applyFont="1" applyFill="1" applyBorder="1" applyAlignment="1" applyProtection="1">
      <alignment horizontal="left" vertical="center"/>
      <protection locked="0"/>
    </xf>
    <xf numFmtId="0" fontId="17" fillId="0" borderId="8" xfId="0" applyNumberFormat="1" applyFont="1" applyFill="1" applyBorder="1" applyAlignment="1" applyProtection="1">
      <alignment horizontal="center" vertical="center"/>
      <protection locked="0"/>
    </xf>
    <xf numFmtId="0" fontId="17" fillId="0" borderId="7" xfId="0" applyNumberFormat="1" applyFont="1" applyFill="1" applyBorder="1" applyAlignment="1">
      <alignment horizontal="left" vertical="center"/>
    </xf>
    <xf numFmtId="172" fontId="17" fillId="0" borderId="8" xfId="0" applyNumberFormat="1" applyFont="1" applyFill="1" applyBorder="1" applyAlignment="1">
      <alignment horizontal="left" vertical="center"/>
    </xf>
    <xf numFmtId="0" fontId="17" fillId="0" borderId="8" xfId="0" applyNumberFormat="1" applyFont="1" applyFill="1" applyBorder="1" applyAlignment="1">
      <alignment horizontal="left" vertical="center"/>
    </xf>
    <xf numFmtId="0" fontId="17" fillId="0" borderId="8" xfId="0" applyNumberFormat="1" applyFont="1" applyFill="1" applyBorder="1" applyAlignment="1">
      <alignment horizontal="center" vertical="center"/>
    </xf>
    <xf numFmtId="4" fontId="16" fillId="0" borderId="8" xfId="18" applyNumberFormat="1" applyFont="1" applyFill="1" applyBorder="1" applyAlignment="1" applyProtection="1">
      <alignment horizontal="right" vertical="center"/>
      <protection locked="0"/>
    </xf>
    <xf numFmtId="3" fontId="16" fillId="0" borderId="8" xfId="18" applyNumberFormat="1" applyFont="1" applyFill="1" applyBorder="1" applyAlignment="1" applyProtection="1">
      <alignment horizontal="right" vertical="center"/>
      <protection locked="0"/>
    </xf>
    <xf numFmtId="2" fontId="17" fillId="0" borderId="9" xfId="18" applyNumberFormat="1" applyFont="1" applyFill="1" applyBorder="1" applyAlignment="1" applyProtection="1">
      <alignment horizontal="right" vertical="center"/>
      <protection/>
    </xf>
    <xf numFmtId="0" fontId="17" fillId="0" borderId="7" xfId="0" applyNumberFormat="1" applyFont="1" applyFill="1" applyBorder="1" applyAlignment="1">
      <alignment horizontal="left" vertical="center"/>
    </xf>
    <xf numFmtId="172" fontId="17" fillId="0" borderId="8" xfId="0" applyNumberFormat="1" applyFont="1" applyFill="1" applyBorder="1" applyAlignment="1">
      <alignment horizontal="left" vertical="center"/>
    </xf>
    <xf numFmtId="0" fontId="17" fillId="0" borderId="8" xfId="0" applyNumberFormat="1" applyFont="1" applyFill="1" applyBorder="1" applyAlignment="1">
      <alignment horizontal="left" vertical="center"/>
    </xf>
    <xf numFmtId="0" fontId="17" fillId="0" borderId="8" xfId="0" applyNumberFormat="1" applyFont="1" applyFill="1" applyBorder="1" applyAlignment="1">
      <alignment horizontal="center" vertical="center"/>
    </xf>
    <xf numFmtId="4" fontId="16" fillId="0" borderId="8" xfId="0" applyNumberFormat="1" applyFont="1" applyFill="1" applyBorder="1" applyAlignment="1">
      <alignment horizontal="right" vertical="center"/>
    </xf>
    <xf numFmtId="3" fontId="16" fillId="0" borderId="8" xfId="0" applyNumberFormat="1" applyFont="1" applyFill="1" applyBorder="1" applyAlignment="1">
      <alignment horizontal="right" vertical="center"/>
    </xf>
    <xf numFmtId="2" fontId="17" fillId="0" borderId="9" xfId="0" applyNumberFormat="1" applyFont="1" applyFill="1" applyBorder="1" applyAlignment="1" applyProtection="1">
      <alignment horizontal="right" vertical="center"/>
      <protection locked="0"/>
    </xf>
    <xf numFmtId="4" fontId="16" fillId="0" borderId="8" xfId="0" applyNumberFormat="1" applyFont="1" applyFill="1" applyBorder="1" applyAlignment="1">
      <alignment horizontal="right" vertical="center"/>
    </xf>
    <xf numFmtId="2" fontId="17" fillId="0" borderId="9" xfId="0" applyNumberFormat="1" applyFont="1" applyFill="1" applyBorder="1" applyAlignment="1">
      <alignment horizontal="right" vertical="center"/>
    </xf>
    <xf numFmtId="4" fontId="16" fillId="0" borderId="8" xfId="0" applyNumberFormat="1" applyFont="1" applyFill="1" applyBorder="1" applyAlignment="1" applyProtection="1">
      <alignment horizontal="right" vertical="center"/>
      <protection locked="0"/>
    </xf>
    <xf numFmtId="3" fontId="16" fillId="0" borderId="8" xfId="0" applyNumberFormat="1" applyFont="1" applyFill="1" applyBorder="1" applyAlignment="1" applyProtection="1">
      <alignment horizontal="right" vertical="center"/>
      <protection locked="0"/>
    </xf>
    <xf numFmtId="0" fontId="17" fillId="0" borderId="8" xfId="0" applyFont="1" applyFill="1" applyBorder="1" applyAlignment="1" applyProtection="1">
      <alignment horizontal="left" vertical="center"/>
      <protection locked="0"/>
    </xf>
    <xf numFmtId="4" fontId="16" fillId="0" borderId="8" xfId="15" applyNumberFormat="1" applyFont="1" applyFill="1" applyBorder="1" applyAlignment="1" applyProtection="1">
      <alignment horizontal="right" vertical="center"/>
      <protection/>
    </xf>
    <xf numFmtId="3" fontId="16" fillId="0" borderId="8" xfId="0" applyNumberFormat="1" applyFont="1" applyFill="1" applyBorder="1" applyAlignment="1">
      <alignment horizontal="right" vertical="center"/>
    </xf>
    <xf numFmtId="2" fontId="17" fillId="0" borderId="9" xfId="24" applyNumberFormat="1" applyFont="1" applyFill="1" applyBorder="1" applyAlignment="1" applyProtection="1">
      <alignment horizontal="right" vertical="center"/>
      <protection/>
    </xf>
    <xf numFmtId="0" fontId="17" fillId="0" borderId="7" xfId="0" applyFont="1" applyFill="1" applyBorder="1" applyAlignment="1">
      <alignment horizontal="left" vertical="center"/>
    </xf>
    <xf numFmtId="172" fontId="17" fillId="0" borderId="8" xfId="0" applyNumberFormat="1" applyFont="1" applyFill="1" applyBorder="1" applyAlignment="1">
      <alignment horizontal="center" vertical="center"/>
    </xf>
    <xf numFmtId="0" fontId="17" fillId="0" borderId="8" xfId="0" applyFont="1" applyFill="1" applyBorder="1" applyAlignment="1">
      <alignment vertical="center"/>
    </xf>
    <xf numFmtId="0" fontId="17" fillId="0" borderId="8" xfId="0" applyFont="1" applyFill="1" applyBorder="1" applyAlignment="1">
      <alignment horizontal="center" vertical="center"/>
    </xf>
    <xf numFmtId="0" fontId="17" fillId="0" borderId="7" xfId="0" applyFont="1" applyFill="1" applyBorder="1" applyAlignment="1">
      <alignment horizontal="left" vertical="center"/>
    </xf>
    <xf numFmtId="14" fontId="17" fillId="0" borderId="8" xfId="0" applyNumberFormat="1" applyFont="1" applyFill="1" applyBorder="1" applyAlignment="1">
      <alignment vertical="center"/>
    </xf>
    <xf numFmtId="0" fontId="17" fillId="0" borderId="8" xfId="0" applyFont="1" applyFill="1" applyBorder="1" applyAlignment="1" applyProtection="1">
      <alignment horizontal="center" vertical="center"/>
      <protection locked="0"/>
    </xf>
    <xf numFmtId="3" fontId="16" fillId="0" borderId="8" xfId="0" applyNumberFormat="1" applyFont="1" applyFill="1" applyBorder="1" applyAlignment="1">
      <alignment horizontal="right" vertical="center"/>
    </xf>
    <xf numFmtId="0" fontId="17" fillId="0" borderId="8" xfId="0" applyFont="1" applyFill="1" applyBorder="1" applyAlignment="1">
      <alignment horizontal="center" vertical="center"/>
    </xf>
    <xf numFmtId="3" fontId="16" fillId="0" borderId="8" xfId="0" applyNumberFormat="1" applyFont="1" applyFill="1" applyBorder="1" applyAlignment="1">
      <alignment horizontal="right" vertical="center"/>
    </xf>
    <xf numFmtId="0" fontId="17" fillId="0" borderId="8" xfId="0" applyNumberFormat="1" applyFont="1" applyFill="1" applyBorder="1" applyAlignment="1">
      <alignment horizontal="center" vertical="center"/>
    </xf>
    <xf numFmtId="0" fontId="17" fillId="0" borderId="8" xfId="0" applyNumberFormat="1" applyFont="1" applyFill="1" applyBorder="1" applyAlignment="1" applyProtection="1">
      <alignment horizontal="center" vertical="center"/>
      <protection locked="0"/>
    </xf>
    <xf numFmtId="3" fontId="16" fillId="0" borderId="8" xfId="17" applyNumberFormat="1" applyFont="1" applyFill="1" applyBorder="1" applyAlignment="1" applyProtection="1">
      <alignment horizontal="right" vertical="center"/>
      <protection locked="0"/>
    </xf>
    <xf numFmtId="14" fontId="17" fillId="0" borderId="8" xfId="0" applyNumberFormat="1" applyFont="1" applyFill="1" applyBorder="1" applyAlignment="1">
      <alignment horizontal="left" vertical="center"/>
    </xf>
    <xf numFmtId="49" fontId="17" fillId="0" borderId="8" xfId="0" applyNumberFormat="1" applyFont="1" applyFill="1" applyBorder="1" applyAlignment="1" applyProtection="1">
      <alignment vertical="center"/>
      <protection locked="0"/>
    </xf>
    <xf numFmtId="4" fontId="16" fillId="0" borderId="8" xfId="15" applyNumberFormat="1" applyFont="1" applyFill="1" applyBorder="1" applyAlignment="1" applyProtection="1">
      <alignment horizontal="right" vertical="center"/>
      <protection locked="0"/>
    </xf>
    <xf numFmtId="3" fontId="16" fillId="0" borderId="8" xfId="15" applyNumberFormat="1" applyFont="1" applyFill="1" applyBorder="1" applyAlignment="1" applyProtection="1">
      <alignment horizontal="right" vertical="center"/>
      <protection locked="0"/>
    </xf>
    <xf numFmtId="49" fontId="17" fillId="0" borderId="8" xfId="0" applyNumberFormat="1" applyFont="1" applyFill="1" applyBorder="1" applyAlignment="1" applyProtection="1">
      <alignment horizontal="left" vertical="center"/>
      <protection locked="0"/>
    </xf>
    <xf numFmtId="173" fontId="17" fillId="0" borderId="7" xfId="0" applyNumberFormat="1" applyFont="1" applyFill="1" applyBorder="1" applyAlignment="1">
      <alignment horizontal="left" vertical="center"/>
    </xf>
    <xf numFmtId="172" fontId="17" fillId="0" borderId="8" xfId="21" applyNumberFormat="1" applyFont="1" applyFill="1" applyBorder="1" applyAlignment="1">
      <alignment horizontal="left" vertical="center"/>
      <protection/>
    </xf>
    <xf numFmtId="0" fontId="17" fillId="0" borderId="8" xfId="0" applyFont="1" applyFill="1" applyBorder="1" applyAlignment="1">
      <alignment horizontal="left" vertical="center"/>
    </xf>
    <xf numFmtId="0" fontId="17" fillId="0" borderId="8" xfId="21" applyFont="1" applyFill="1" applyBorder="1" applyAlignment="1">
      <alignment horizontal="center" vertical="center"/>
      <protection/>
    </xf>
    <xf numFmtId="0" fontId="17" fillId="0" borderId="8" xfId="0" applyFont="1" applyBorder="1" applyAlignment="1">
      <alignment/>
    </xf>
    <xf numFmtId="0" fontId="20" fillId="0" borderId="8" xfId="0" applyFont="1" applyFill="1" applyBorder="1" applyAlignment="1" applyProtection="1">
      <alignment horizontal="right" vertical="center"/>
      <protection locked="0"/>
    </xf>
    <xf numFmtId="0" fontId="20" fillId="0" borderId="8" xfId="0" applyNumberFormat="1" applyFont="1" applyFill="1" applyBorder="1" applyAlignment="1" applyProtection="1">
      <alignment horizontal="right" vertical="center"/>
      <protection locked="0"/>
    </xf>
    <xf numFmtId="0" fontId="20" fillId="0" borderId="8" xfId="0" applyFont="1" applyFill="1" applyBorder="1" applyAlignment="1" applyProtection="1">
      <alignment horizontal="right" vertical="center"/>
      <protection locked="0"/>
    </xf>
    <xf numFmtId="3" fontId="16" fillId="0" borderId="8" xfId="15" applyNumberFormat="1" applyFont="1" applyFill="1" applyBorder="1" applyAlignment="1" applyProtection="1">
      <alignment horizontal="right" vertical="center"/>
      <protection locked="0"/>
    </xf>
    <xf numFmtId="0" fontId="20" fillId="0" borderId="8" xfId="0" applyNumberFormat="1" applyFont="1" applyFill="1" applyBorder="1" applyAlignment="1">
      <alignment horizontal="right" vertical="center"/>
    </xf>
    <xf numFmtId="2" fontId="18" fillId="0" borderId="16" xfId="24" applyNumberFormat="1" applyFont="1" applyFill="1" applyBorder="1" applyAlignment="1" applyProtection="1">
      <alignment horizontal="right" vertical="center"/>
      <protection/>
    </xf>
    <xf numFmtId="2" fontId="18" fillId="0" borderId="16" xfId="17" applyNumberFormat="1" applyFont="1" applyFill="1" applyBorder="1" applyAlignment="1" applyProtection="1">
      <alignment horizontal="right" vertical="center"/>
      <protection/>
    </xf>
    <xf numFmtId="2" fontId="18" fillId="0" borderId="16" xfId="0" applyNumberFormat="1" applyFont="1" applyFill="1" applyBorder="1" applyAlignment="1">
      <alignment horizontal="right" vertical="center"/>
    </xf>
    <xf numFmtId="2" fontId="17" fillId="0" borderId="16" xfId="17" applyNumberFormat="1" applyFont="1" applyFill="1" applyBorder="1" applyAlignment="1" applyProtection="1">
      <alignment horizontal="right" vertical="center"/>
      <protection/>
    </xf>
    <xf numFmtId="2" fontId="17" fillId="0" borderId="16" xfId="18" applyNumberFormat="1" applyFont="1" applyFill="1" applyBorder="1" applyAlignment="1" applyProtection="1">
      <alignment horizontal="right" vertical="center"/>
      <protection/>
    </xf>
    <xf numFmtId="2" fontId="17" fillId="0" borderId="16" xfId="0" applyNumberFormat="1" applyFont="1" applyFill="1" applyBorder="1" applyAlignment="1" applyProtection="1">
      <alignment horizontal="right" vertical="center"/>
      <protection locked="0"/>
    </xf>
    <xf numFmtId="2" fontId="17" fillId="0" borderId="16" xfId="0" applyNumberFormat="1" applyFont="1" applyFill="1" applyBorder="1" applyAlignment="1">
      <alignment horizontal="right" vertical="center"/>
    </xf>
    <xf numFmtId="2" fontId="17" fillId="0" borderId="16" xfId="24" applyNumberFormat="1" applyFont="1" applyFill="1" applyBorder="1" applyAlignment="1" applyProtection="1">
      <alignment horizontal="right" vertical="center"/>
      <protection/>
    </xf>
    <xf numFmtId="0" fontId="17" fillId="0" borderId="11" xfId="0" applyNumberFormat="1" applyFont="1" applyFill="1" applyBorder="1" applyAlignment="1" applyProtection="1">
      <alignment horizontal="left" vertical="center"/>
      <protection locked="0"/>
    </xf>
    <xf numFmtId="172" fontId="17" fillId="0" borderId="11" xfId="0" applyNumberFormat="1" applyFont="1" applyFill="1" applyBorder="1" applyAlignment="1" applyProtection="1">
      <alignment horizontal="left" vertical="center"/>
      <protection locked="0"/>
    </xf>
    <xf numFmtId="0" fontId="17" fillId="0" borderId="11" xfId="0" applyNumberFormat="1" applyFont="1" applyFill="1" applyBorder="1" applyAlignment="1" applyProtection="1">
      <alignment horizontal="center" vertical="center"/>
      <protection locked="0"/>
    </xf>
    <xf numFmtId="4" fontId="16" fillId="0" borderId="11" xfId="17" applyNumberFormat="1" applyFont="1" applyFill="1" applyBorder="1" applyAlignment="1" applyProtection="1">
      <alignment horizontal="right" vertical="center"/>
      <protection locked="0"/>
    </xf>
    <xf numFmtId="3" fontId="16" fillId="0" borderId="11" xfId="17" applyNumberFormat="1" applyFont="1" applyFill="1" applyBorder="1" applyAlignment="1" applyProtection="1">
      <alignment horizontal="right" vertical="center"/>
      <protection locked="0"/>
    </xf>
    <xf numFmtId="2" fontId="17" fillId="0" borderId="12" xfId="17" applyNumberFormat="1" applyFont="1" applyFill="1" applyBorder="1" applyAlignment="1" applyProtection="1">
      <alignment horizontal="right" vertical="center"/>
      <protection/>
    </xf>
    <xf numFmtId="0" fontId="17" fillId="0" borderId="16" xfId="0" applyFont="1" applyBorder="1" applyAlignment="1">
      <alignment/>
    </xf>
    <xf numFmtId="0" fontId="17" fillId="0" borderId="14" xfId="0" applyFont="1" applyBorder="1" applyAlignment="1">
      <alignment/>
    </xf>
    <xf numFmtId="0" fontId="17" fillId="0" borderId="17" xfId="0" applyFont="1" applyFill="1" applyBorder="1" applyAlignment="1">
      <alignment/>
    </xf>
    <xf numFmtId="0" fontId="17" fillId="0" borderId="10" xfId="0" applyNumberFormat="1" applyFont="1" applyFill="1" applyBorder="1" applyAlignment="1" applyProtection="1">
      <alignment horizontal="left" vertical="center"/>
      <protection locked="0"/>
    </xf>
    <xf numFmtId="0" fontId="17" fillId="0" borderId="17" xfId="0" applyFont="1" applyBorder="1" applyAlignment="1">
      <alignment/>
    </xf>
    <xf numFmtId="0" fontId="17" fillId="0" borderId="10" xfId="0" applyFont="1" applyFill="1" applyBorder="1" applyAlignment="1" applyProtection="1">
      <alignment horizontal="left" vertical="center"/>
      <protection locked="0"/>
    </xf>
    <xf numFmtId="0" fontId="17" fillId="0" borderId="11" xfId="0" applyFont="1" applyFill="1" applyBorder="1" applyAlignment="1" applyProtection="1">
      <alignment horizontal="left" vertical="center"/>
      <protection locked="0"/>
    </xf>
    <xf numFmtId="0" fontId="17" fillId="0" borderId="11" xfId="0" applyFont="1" applyFill="1" applyBorder="1" applyAlignment="1" applyProtection="1">
      <alignment horizontal="center" vertical="center"/>
      <protection locked="0"/>
    </xf>
    <xf numFmtId="4" fontId="16" fillId="0" borderId="11" xfId="15" applyNumberFormat="1" applyFont="1" applyFill="1" applyBorder="1" applyAlignment="1" applyProtection="1">
      <alignment horizontal="right" vertical="center"/>
      <protection/>
    </xf>
    <xf numFmtId="3" fontId="16" fillId="0" borderId="11" xfId="0" applyNumberFormat="1" applyFont="1" applyFill="1" applyBorder="1" applyAlignment="1">
      <alignment horizontal="right" vertical="center"/>
    </xf>
    <xf numFmtId="2" fontId="17" fillId="0" borderId="12" xfId="24" applyNumberFormat="1" applyFont="1" applyFill="1" applyBorder="1" applyAlignment="1" applyProtection="1">
      <alignment horizontal="right" vertical="center"/>
      <protection/>
    </xf>
    <xf numFmtId="0" fontId="21" fillId="2" borderId="8" xfId="0" applyFont="1" applyFill="1" applyBorder="1" applyAlignment="1">
      <alignment horizontal="center"/>
    </xf>
    <xf numFmtId="0" fontId="21" fillId="2" borderId="18" xfId="0" applyFont="1" applyFill="1" applyBorder="1" applyAlignment="1">
      <alignment horizontal="center"/>
    </xf>
    <xf numFmtId="0" fontId="21" fillId="3" borderId="8" xfId="0" applyFont="1" applyFill="1" applyBorder="1" applyAlignment="1">
      <alignment horizontal="center"/>
    </xf>
    <xf numFmtId="0" fontId="21" fillId="3" borderId="18" xfId="0" applyFont="1" applyFill="1" applyBorder="1" applyAlignment="1">
      <alignment horizontal="center"/>
    </xf>
    <xf numFmtId="0" fontId="17" fillId="0" borderId="19" xfId="0" applyFont="1" applyBorder="1" applyAlignment="1">
      <alignment/>
    </xf>
    <xf numFmtId="0" fontId="22" fillId="0" borderId="7" xfId="0" applyNumberFormat="1" applyFont="1" applyFill="1" applyBorder="1" applyAlignment="1" applyProtection="1">
      <alignment horizontal="left" vertical="center"/>
      <protection locked="0"/>
    </xf>
    <xf numFmtId="172" fontId="22" fillId="0" borderId="8" xfId="0" applyNumberFormat="1" applyFont="1" applyFill="1" applyBorder="1" applyAlignment="1" applyProtection="1">
      <alignment horizontal="left" vertical="center"/>
      <protection locked="0"/>
    </xf>
    <xf numFmtId="0" fontId="22" fillId="0" borderId="8" xfId="0" applyNumberFormat="1" applyFont="1" applyFill="1" applyBorder="1" applyAlignment="1" applyProtection="1">
      <alignment horizontal="left" vertical="center"/>
      <protection locked="0"/>
    </xf>
    <xf numFmtId="0" fontId="22" fillId="0" borderId="8" xfId="0" applyNumberFormat="1" applyFont="1" applyFill="1" applyBorder="1" applyAlignment="1" applyProtection="1">
      <alignment horizontal="center" vertical="center"/>
      <protection locked="0"/>
    </xf>
    <xf numFmtId="4" fontId="23" fillId="0" borderId="8" xfId="17" applyNumberFormat="1" applyFont="1" applyFill="1" applyBorder="1" applyAlignment="1" applyProtection="1">
      <alignment horizontal="right" vertical="center"/>
      <protection locked="0"/>
    </xf>
    <xf numFmtId="3" fontId="23" fillId="0" borderId="8" xfId="17" applyNumberFormat="1" applyFont="1" applyFill="1" applyBorder="1" applyAlignment="1" applyProtection="1">
      <alignment horizontal="right" vertical="center"/>
      <protection locked="0"/>
    </xf>
    <xf numFmtId="2" fontId="22" fillId="0" borderId="9" xfId="17" applyNumberFormat="1" applyFont="1" applyFill="1" applyBorder="1" applyAlignment="1" applyProtection="1">
      <alignment horizontal="right" vertical="center"/>
      <protection/>
    </xf>
    <xf numFmtId="0" fontId="22" fillId="0" borderId="4" xfId="0" applyFont="1" applyFill="1" applyBorder="1" applyAlignment="1" applyProtection="1">
      <alignment horizontal="left" vertical="center"/>
      <protection locked="0"/>
    </xf>
    <xf numFmtId="172" fontId="22" fillId="0" borderId="5" xfId="0" applyNumberFormat="1" applyFont="1" applyFill="1" applyBorder="1" applyAlignment="1" applyProtection="1">
      <alignment horizontal="center" vertical="center"/>
      <protection locked="0"/>
    </xf>
    <xf numFmtId="0" fontId="22" fillId="0" borderId="5" xfId="0" applyFont="1" applyFill="1" applyBorder="1" applyAlignment="1" applyProtection="1">
      <alignment vertical="center"/>
      <protection locked="0"/>
    </xf>
    <xf numFmtId="0" fontId="22" fillId="0" borderId="5" xfId="0" applyFont="1" applyFill="1" applyBorder="1" applyAlignment="1" applyProtection="1">
      <alignment horizontal="center" vertical="center"/>
      <protection locked="0"/>
    </xf>
    <xf numFmtId="4" fontId="23" fillId="0" borderId="5" xfId="17" applyNumberFormat="1" applyFont="1" applyFill="1" applyBorder="1" applyAlignment="1" applyProtection="1">
      <alignment horizontal="right" vertical="center"/>
      <protection locked="0"/>
    </xf>
    <xf numFmtId="3" fontId="23" fillId="0" borderId="5" xfId="17" applyNumberFormat="1" applyFont="1" applyFill="1" applyBorder="1" applyAlignment="1" applyProtection="1">
      <alignment horizontal="right" vertical="center"/>
      <protection locked="0"/>
    </xf>
    <xf numFmtId="2" fontId="22" fillId="0" borderId="6" xfId="17" applyNumberFormat="1" applyFont="1" applyFill="1" applyBorder="1" applyAlignment="1" applyProtection="1">
      <alignment horizontal="right" vertical="center"/>
      <protection/>
    </xf>
    <xf numFmtId="0" fontId="22" fillId="0" borderId="7" xfId="0" applyNumberFormat="1" applyFont="1" applyFill="1" applyBorder="1" applyAlignment="1">
      <alignment horizontal="left" vertical="center"/>
    </xf>
    <xf numFmtId="172" fontId="22" fillId="0" borderId="8" xfId="0" applyNumberFormat="1" applyFont="1" applyFill="1" applyBorder="1" applyAlignment="1">
      <alignment horizontal="left" vertical="center"/>
    </xf>
    <xf numFmtId="0" fontId="22" fillId="0" borderId="8" xfId="0" applyNumberFormat="1" applyFont="1" applyFill="1" applyBorder="1" applyAlignment="1">
      <alignment horizontal="left" vertical="center"/>
    </xf>
    <xf numFmtId="0" fontId="22" fillId="0" borderId="8" xfId="0" applyNumberFormat="1" applyFont="1" applyFill="1" applyBorder="1" applyAlignment="1">
      <alignment horizontal="center" vertical="center"/>
    </xf>
    <xf numFmtId="4" fontId="23" fillId="0" borderId="8" xfId="18" applyNumberFormat="1" applyFont="1" applyFill="1" applyBorder="1" applyAlignment="1" applyProtection="1">
      <alignment horizontal="right" vertical="center"/>
      <protection locked="0"/>
    </xf>
    <xf numFmtId="3" fontId="23" fillId="0" borderId="8" xfId="18" applyNumberFormat="1" applyFont="1" applyFill="1" applyBorder="1" applyAlignment="1" applyProtection="1">
      <alignment horizontal="right" vertical="center"/>
      <protection locked="0"/>
    </xf>
    <xf numFmtId="2" fontId="22" fillId="0" borderId="9" xfId="18" applyNumberFormat="1" applyFont="1" applyFill="1" applyBorder="1" applyAlignment="1" applyProtection="1">
      <alignment horizontal="right" vertical="center"/>
      <protection/>
    </xf>
    <xf numFmtId="0" fontId="17" fillId="0" borderId="19" xfId="0" applyFont="1" applyFill="1" applyBorder="1" applyAlignment="1">
      <alignment/>
    </xf>
    <xf numFmtId="0" fontId="17" fillId="0" borderId="13" xfId="0" applyFont="1" applyFill="1" applyBorder="1" applyAlignment="1" applyProtection="1">
      <alignment horizontal="left" vertical="center"/>
      <protection locked="0"/>
    </xf>
    <xf numFmtId="172" fontId="17" fillId="0" borderId="14" xfId="0" applyNumberFormat="1" applyFont="1" applyFill="1" applyBorder="1" applyAlignment="1" applyProtection="1">
      <alignment horizontal="center" vertical="center"/>
      <protection locked="0"/>
    </xf>
    <xf numFmtId="0" fontId="17" fillId="0" borderId="14" xfId="0" applyFont="1" applyFill="1" applyBorder="1" applyAlignment="1" applyProtection="1">
      <alignment vertical="center"/>
      <protection locked="0"/>
    </xf>
    <xf numFmtId="0" fontId="17" fillId="0" borderId="14" xfId="0" applyFont="1" applyFill="1" applyBorder="1" applyAlignment="1" applyProtection="1">
      <alignment horizontal="center" vertical="center"/>
      <protection locked="0"/>
    </xf>
    <xf numFmtId="0" fontId="17" fillId="0" borderId="20" xfId="0" applyFont="1" applyBorder="1" applyAlignment="1">
      <alignment/>
    </xf>
    <xf numFmtId="0" fontId="22" fillId="0" borderId="10" xfId="0" applyNumberFormat="1" applyFont="1" applyFill="1" applyBorder="1" applyAlignment="1" applyProtection="1">
      <alignment horizontal="left" vertical="center"/>
      <protection locked="0"/>
    </xf>
    <xf numFmtId="172" fontId="22" fillId="0" borderId="11" xfId="0" applyNumberFormat="1" applyFont="1" applyFill="1" applyBorder="1" applyAlignment="1" applyProtection="1">
      <alignment horizontal="center" vertical="center"/>
      <protection locked="0"/>
    </xf>
    <xf numFmtId="0" fontId="22" fillId="0" borderId="11" xfId="0" applyFont="1" applyFill="1" applyBorder="1" applyAlignment="1" applyProtection="1">
      <alignment vertical="center"/>
      <protection locked="0"/>
    </xf>
    <xf numFmtId="0" fontId="22" fillId="0" borderId="11" xfId="0" applyFont="1" applyFill="1" applyBorder="1" applyAlignment="1" applyProtection="1">
      <alignment horizontal="center" vertical="center"/>
      <protection locked="0"/>
    </xf>
    <xf numFmtId="4" fontId="23" fillId="0" borderId="11" xfId="17" applyNumberFormat="1" applyFont="1" applyFill="1" applyBorder="1" applyAlignment="1" applyProtection="1">
      <alignment horizontal="right" vertical="center"/>
      <protection locked="0"/>
    </xf>
    <xf numFmtId="3" fontId="23" fillId="0" borderId="11" xfId="17" applyNumberFormat="1" applyFont="1" applyFill="1" applyBorder="1" applyAlignment="1" applyProtection="1">
      <alignment horizontal="right" vertical="center"/>
      <protection locked="0"/>
    </xf>
    <xf numFmtId="2" fontId="22" fillId="0" borderId="12" xfId="17" applyNumberFormat="1" applyFont="1" applyFill="1" applyBorder="1" applyAlignment="1" applyProtection="1">
      <alignment horizontal="right" vertical="center"/>
      <protection/>
    </xf>
    <xf numFmtId="0" fontId="17" fillId="0" borderId="20" xfId="0" applyFont="1" applyFill="1" applyBorder="1" applyAlignment="1">
      <alignment/>
    </xf>
    <xf numFmtId="0" fontId="15" fillId="0" borderId="8" xfId="0" applyFont="1" applyBorder="1" applyAlignment="1">
      <alignment/>
    </xf>
    <xf numFmtId="0" fontId="19" fillId="0" borderId="0" xfId="0" applyFont="1" applyFill="1" applyBorder="1" applyAlignment="1">
      <alignment horizontal="right"/>
    </xf>
    <xf numFmtId="0" fontId="19" fillId="0" borderId="21" xfId="0" applyFont="1" applyFill="1" applyBorder="1" applyAlignment="1">
      <alignment horizontal="left"/>
    </xf>
    <xf numFmtId="0" fontId="18" fillId="0" borderId="22" xfId="0" applyFont="1" applyFill="1" applyBorder="1" applyAlignment="1">
      <alignment horizontal="left"/>
    </xf>
    <xf numFmtId="3" fontId="19" fillId="0" borderId="23" xfId="0" applyNumberFormat="1" applyFont="1" applyFill="1" applyBorder="1" applyAlignment="1">
      <alignment horizontal="right"/>
    </xf>
    <xf numFmtId="0" fontId="23" fillId="0" borderId="0" xfId="0" applyFont="1" applyFill="1" applyBorder="1" applyAlignment="1">
      <alignment horizontal="right"/>
    </xf>
    <xf numFmtId="0" fontId="23" fillId="0" borderId="24" xfId="0" applyFont="1" applyFill="1" applyBorder="1" applyAlignment="1">
      <alignment horizontal="left"/>
    </xf>
    <xf numFmtId="0" fontId="22" fillId="0" borderId="0" xfId="0" applyFont="1" applyFill="1" applyBorder="1" applyAlignment="1">
      <alignment horizontal="left"/>
    </xf>
    <xf numFmtId="3" fontId="23" fillId="0" borderId="25" xfId="0" applyNumberFormat="1" applyFont="1" applyFill="1" applyBorder="1" applyAlignment="1">
      <alignment horizontal="right"/>
    </xf>
    <xf numFmtId="0" fontId="19" fillId="0" borderId="26" xfId="0" applyFont="1" applyFill="1" applyBorder="1" applyAlignment="1">
      <alignment horizontal="right"/>
    </xf>
    <xf numFmtId="0" fontId="19" fillId="0" borderId="27" xfId="0" applyFont="1" applyFill="1" applyBorder="1" applyAlignment="1">
      <alignment horizontal="left"/>
    </xf>
    <xf numFmtId="0" fontId="18" fillId="0" borderId="2" xfId="0" applyFont="1" applyFill="1" applyBorder="1" applyAlignment="1">
      <alignment horizontal="left"/>
    </xf>
    <xf numFmtId="3" fontId="19" fillId="0" borderId="28" xfId="0" applyNumberFormat="1" applyFont="1" applyFill="1" applyBorder="1" applyAlignment="1">
      <alignment horizontal="right"/>
    </xf>
    <xf numFmtId="0" fontId="16" fillId="0" borderId="24" xfId="0" applyFont="1" applyFill="1" applyBorder="1" applyAlignment="1">
      <alignment horizontal="left"/>
    </xf>
    <xf numFmtId="0" fontId="17" fillId="0" borderId="0" xfId="0" applyFont="1" applyFill="1" applyBorder="1" applyAlignment="1">
      <alignment horizontal="left"/>
    </xf>
    <xf numFmtId="3" fontId="16" fillId="0" borderId="25" xfId="0" applyNumberFormat="1" applyFont="1" applyFill="1" applyBorder="1" applyAlignment="1">
      <alignment horizontal="right"/>
    </xf>
    <xf numFmtId="0" fontId="16" fillId="0" borderId="27" xfId="0" applyFont="1" applyFill="1" applyBorder="1" applyAlignment="1">
      <alignment horizontal="left"/>
    </xf>
    <xf numFmtId="0" fontId="17" fillId="0" borderId="2" xfId="0" applyFont="1" applyFill="1" applyBorder="1" applyAlignment="1">
      <alignment horizontal="left"/>
    </xf>
    <xf numFmtId="3" fontId="16" fillId="0" borderId="28" xfId="0" applyNumberFormat="1" applyFont="1" applyFill="1" applyBorder="1" applyAlignment="1">
      <alignment horizontal="right"/>
    </xf>
    <xf numFmtId="0" fontId="19" fillId="0" borderId="24" xfId="0" applyFont="1" applyFill="1" applyBorder="1" applyAlignment="1">
      <alignment horizontal="left"/>
    </xf>
    <xf numFmtId="0" fontId="18" fillId="0" borderId="0" xfId="0" applyFont="1" applyFill="1" applyBorder="1" applyAlignment="1">
      <alignment horizontal="left"/>
    </xf>
    <xf numFmtId="3" fontId="19" fillId="0" borderId="25" xfId="0" applyNumberFormat="1" applyFont="1" applyFill="1" applyBorder="1" applyAlignment="1">
      <alignment horizontal="right"/>
    </xf>
    <xf numFmtId="0" fontId="23" fillId="0" borderId="21" xfId="0" applyFont="1" applyFill="1" applyBorder="1" applyAlignment="1">
      <alignment horizontal="left"/>
    </xf>
    <xf numFmtId="0" fontId="22" fillId="0" borderId="22" xfId="0" applyFont="1" applyFill="1" applyBorder="1" applyAlignment="1">
      <alignment horizontal="left"/>
    </xf>
    <xf numFmtId="3" fontId="23" fillId="0" borderId="23" xfId="0" applyNumberFormat="1" applyFont="1" applyFill="1" applyBorder="1" applyAlignment="1">
      <alignment horizontal="right"/>
    </xf>
    <xf numFmtId="0" fontId="23" fillId="0" borderId="26" xfId="0" applyFont="1" applyFill="1" applyBorder="1" applyAlignment="1">
      <alignment horizontal="right"/>
    </xf>
    <xf numFmtId="0" fontId="23" fillId="0" borderId="27" xfId="0" applyFont="1" applyFill="1" applyBorder="1" applyAlignment="1">
      <alignment horizontal="left"/>
    </xf>
    <xf numFmtId="0" fontId="22" fillId="0" borderId="2" xfId="0" applyFont="1" applyBorder="1" applyAlignment="1">
      <alignment horizontal="left"/>
    </xf>
    <xf numFmtId="3" fontId="23" fillId="0" borderId="28" xfId="0" applyNumberFormat="1" applyFont="1" applyFill="1" applyBorder="1" applyAlignment="1">
      <alignment horizontal="right"/>
    </xf>
    <xf numFmtId="0" fontId="17" fillId="0" borderId="0" xfId="0" applyFont="1" applyBorder="1" applyAlignment="1">
      <alignment horizontal="left"/>
    </xf>
    <xf numFmtId="0" fontId="17" fillId="0" borderId="2" xfId="0" applyFont="1" applyBorder="1" applyAlignment="1">
      <alignment horizontal="left"/>
    </xf>
    <xf numFmtId="0" fontId="16" fillId="0" borderId="0" xfId="0" applyFont="1" applyFill="1" applyBorder="1" applyAlignment="1">
      <alignment horizontal="right"/>
    </xf>
    <xf numFmtId="0" fontId="16" fillId="0" borderId="2" xfId="0" applyFont="1" applyFill="1" applyBorder="1" applyAlignment="1">
      <alignment horizontal="right"/>
    </xf>
    <xf numFmtId="0" fontId="27" fillId="0" borderId="0" xfId="0" applyFont="1" applyAlignment="1">
      <alignment horizontal="left"/>
    </xf>
    <xf numFmtId="0" fontId="27" fillId="0" borderId="0" xfId="0" applyFont="1" applyAlignment="1">
      <alignment horizontal="center"/>
    </xf>
    <xf numFmtId="0" fontId="27" fillId="0" borderId="0" xfId="0" applyFont="1" applyAlignment="1">
      <alignment horizontal="right"/>
    </xf>
    <xf numFmtId="3" fontId="27" fillId="0" borderId="0" xfId="0" applyNumberFormat="1" applyFont="1" applyAlignment="1">
      <alignment horizontal="right"/>
    </xf>
    <xf numFmtId="4" fontId="27" fillId="0" borderId="0" xfId="0" applyNumberFormat="1" applyFont="1" applyAlignment="1">
      <alignment horizontal="right"/>
    </xf>
    <xf numFmtId="0" fontId="28" fillId="0" borderId="0" xfId="0" applyFont="1" applyAlignment="1">
      <alignment horizontal="left"/>
    </xf>
    <xf numFmtId="4" fontId="12" fillId="0" borderId="0" xfId="0" applyNumberFormat="1" applyFont="1" applyAlignment="1">
      <alignment/>
    </xf>
    <xf numFmtId="0" fontId="26" fillId="0" borderId="0" xfId="0" applyFont="1" applyBorder="1" applyAlignment="1">
      <alignment horizontal="center"/>
    </xf>
    <xf numFmtId="0" fontId="26" fillId="0" borderId="2" xfId="0" applyFont="1" applyBorder="1" applyAlignment="1">
      <alignment horizontal="center"/>
    </xf>
    <xf numFmtId="4" fontId="27" fillId="0" borderId="0" xfId="0" applyNumberFormat="1" applyFont="1" applyAlignment="1">
      <alignment/>
    </xf>
    <xf numFmtId="3" fontId="27" fillId="0" borderId="0" xfId="0" applyNumberFormat="1" applyFont="1" applyAlignment="1">
      <alignment/>
    </xf>
    <xf numFmtId="4" fontId="27" fillId="0" borderId="0" xfId="0" applyNumberFormat="1" applyFont="1" applyBorder="1" applyAlignment="1">
      <alignment/>
    </xf>
    <xf numFmtId="3" fontId="27" fillId="0" borderId="2" xfId="0" applyNumberFormat="1" applyFont="1" applyBorder="1" applyAlignment="1">
      <alignment/>
    </xf>
    <xf numFmtId="0" fontId="27" fillId="0" borderId="0" xfId="0" applyFont="1" applyAlignment="1">
      <alignment/>
    </xf>
    <xf numFmtId="0" fontId="31" fillId="0" borderId="0" xfId="0" applyFont="1" applyAlignment="1">
      <alignment horizontal="right"/>
    </xf>
    <xf numFmtId="0" fontId="33" fillId="0" borderId="0" xfId="0" applyFont="1" applyAlignment="1">
      <alignment/>
    </xf>
    <xf numFmtId="0" fontId="26" fillId="0" borderId="0" xfId="0" applyFont="1" applyAlignment="1">
      <alignment horizontal="center"/>
    </xf>
    <xf numFmtId="3" fontId="26" fillId="0" borderId="8" xfId="0" applyNumberFormat="1" applyFont="1" applyFill="1" applyBorder="1" applyAlignment="1">
      <alignment horizontal="right"/>
    </xf>
    <xf numFmtId="3" fontId="27" fillId="0" borderId="8" xfId="0" applyNumberFormat="1" applyFont="1" applyBorder="1" applyAlignment="1">
      <alignment horizontal="right"/>
    </xf>
    <xf numFmtId="3" fontId="27" fillId="0" borderId="8" xfId="0" applyNumberFormat="1" applyFont="1" applyFill="1" applyBorder="1" applyAlignment="1">
      <alignment horizontal="right"/>
    </xf>
    <xf numFmtId="3" fontId="26" fillId="0" borderId="8" xfId="0" applyNumberFormat="1" applyFont="1" applyBorder="1" applyAlignment="1">
      <alignment/>
    </xf>
    <xf numFmtId="3" fontId="27" fillId="0" borderId="8" xfId="0" applyNumberFormat="1" applyFont="1" applyBorder="1" applyAlignment="1">
      <alignment/>
    </xf>
    <xf numFmtId="0" fontId="30" fillId="2" borderId="2" xfId="0" applyFont="1" applyFill="1" applyBorder="1" applyAlignment="1">
      <alignment horizontal="center"/>
    </xf>
    <xf numFmtId="0" fontId="30" fillId="3" borderId="2" xfId="0" applyFont="1" applyFill="1" applyBorder="1" applyAlignment="1">
      <alignment horizontal="center"/>
    </xf>
    <xf numFmtId="0" fontId="27" fillId="0" borderId="4" xfId="0" applyFont="1" applyFill="1" applyBorder="1" applyAlignment="1">
      <alignment horizontal="right"/>
    </xf>
    <xf numFmtId="3" fontId="27" fillId="0" borderId="5" xfId="0" applyNumberFormat="1" applyFont="1" applyFill="1" applyBorder="1" applyAlignment="1">
      <alignment horizontal="right"/>
    </xf>
    <xf numFmtId="10" fontId="27" fillId="0" borderId="6" xfId="0" applyNumberFormat="1" applyFont="1" applyFill="1" applyBorder="1" applyAlignment="1">
      <alignment horizontal="right"/>
    </xf>
    <xf numFmtId="0" fontId="27" fillId="0" borderId="7" xfId="0" applyFont="1" applyBorder="1" applyAlignment="1">
      <alignment horizontal="right"/>
    </xf>
    <xf numFmtId="10" fontId="27" fillId="0" borderId="9" xfId="0" applyNumberFormat="1" applyFont="1" applyFill="1" applyBorder="1" applyAlignment="1">
      <alignment horizontal="right"/>
    </xf>
    <xf numFmtId="0" fontId="27" fillId="0" borderId="7" xfId="0" applyFont="1" applyFill="1" applyBorder="1" applyAlignment="1">
      <alignment horizontal="right"/>
    </xf>
    <xf numFmtId="0" fontId="27" fillId="0" borderId="7" xfId="0" applyFont="1" applyBorder="1" applyAlignment="1">
      <alignment/>
    </xf>
    <xf numFmtId="10" fontId="27" fillId="0" borderId="9" xfId="0" applyNumberFormat="1" applyFont="1" applyBorder="1" applyAlignment="1">
      <alignment/>
    </xf>
    <xf numFmtId="0" fontId="27" fillId="0" borderId="10" xfId="0" applyFont="1" applyBorder="1" applyAlignment="1">
      <alignment/>
    </xf>
    <xf numFmtId="3" fontId="27" fillId="0" borderId="11" xfId="0" applyNumberFormat="1" applyFont="1" applyBorder="1" applyAlignment="1">
      <alignment/>
    </xf>
    <xf numFmtId="10" fontId="27" fillId="0" borderId="12" xfId="0" applyNumberFormat="1" applyFont="1" applyBorder="1" applyAlignment="1">
      <alignment/>
    </xf>
    <xf numFmtId="0" fontId="27" fillId="0" borderId="6" xfId="0" applyFont="1" applyFill="1" applyBorder="1" applyAlignment="1">
      <alignment horizontal="right"/>
    </xf>
    <xf numFmtId="0" fontId="27" fillId="0" borderId="9" xfId="0" applyFont="1" applyBorder="1" applyAlignment="1">
      <alignment horizontal="right"/>
    </xf>
    <xf numFmtId="0" fontId="27" fillId="0" borderId="9" xfId="0" applyFont="1" applyFill="1" applyBorder="1" applyAlignment="1">
      <alignment horizontal="right"/>
    </xf>
    <xf numFmtId="0" fontId="27" fillId="0" borderId="9" xfId="0" applyFont="1" applyBorder="1" applyAlignment="1">
      <alignment/>
    </xf>
    <xf numFmtId="3" fontId="26" fillId="0" borderId="11" xfId="0" applyNumberFormat="1" applyFont="1" applyBorder="1" applyAlignment="1">
      <alignment/>
    </xf>
    <xf numFmtId="0" fontId="27" fillId="0" borderId="12" xfId="0" applyFont="1" applyBorder="1" applyAlignment="1">
      <alignment/>
    </xf>
    <xf numFmtId="3" fontId="26" fillId="4" borderId="5" xfId="0" applyNumberFormat="1" applyFont="1" applyFill="1" applyBorder="1" applyAlignment="1">
      <alignment horizontal="right"/>
    </xf>
    <xf numFmtId="0" fontId="27" fillId="4" borderId="9" xfId="0" applyFont="1" applyFill="1" applyBorder="1" applyAlignment="1">
      <alignment horizontal="right"/>
    </xf>
    <xf numFmtId="0" fontId="27" fillId="4" borderId="7" xfId="0" applyFont="1" applyFill="1" applyBorder="1" applyAlignment="1">
      <alignment horizontal="right"/>
    </xf>
    <xf numFmtId="3" fontId="27" fillId="4" borderId="8" xfId="0" applyNumberFormat="1" applyFont="1" applyFill="1" applyBorder="1" applyAlignment="1">
      <alignment horizontal="right"/>
    </xf>
    <xf numFmtId="10" fontId="27" fillId="4" borderId="9" xfId="0" applyNumberFormat="1" applyFont="1" applyFill="1" applyBorder="1" applyAlignment="1">
      <alignment horizontal="right"/>
    </xf>
    <xf numFmtId="3" fontId="27" fillId="4" borderId="5" xfId="0" applyNumberFormat="1" applyFont="1" applyFill="1" applyBorder="1" applyAlignment="1">
      <alignment horizontal="right"/>
    </xf>
    <xf numFmtId="4" fontId="13" fillId="0" borderId="1" xfId="0" applyNumberFormat="1" applyFont="1" applyBorder="1" applyAlignment="1">
      <alignment horizontal="center"/>
    </xf>
    <xf numFmtId="0" fontId="26" fillId="0" borderId="1" xfId="0" applyFont="1" applyBorder="1" applyAlignment="1">
      <alignment horizontal="center"/>
    </xf>
    <xf numFmtId="0" fontId="27" fillId="0" borderId="29" xfId="0" applyFont="1" applyBorder="1" applyAlignment="1">
      <alignment/>
    </xf>
    <xf numFmtId="0" fontId="27" fillId="0" borderId="3" xfId="0" applyFont="1" applyBorder="1" applyAlignment="1">
      <alignment/>
    </xf>
    <xf numFmtId="4" fontId="26" fillId="0" borderId="1" xfId="0" applyNumberFormat="1" applyFont="1" applyBorder="1" applyAlignment="1">
      <alignment horizontal="center"/>
    </xf>
    <xf numFmtId="4" fontId="27" fillId="0" borderId="29" xfId="0" applyNumberFormat="1" applyFont="1" applyBorder="1" applyAlignment="1">
      <alignment/>
    </xf>
    <xf numFmtId="4" fontId="27" fillId="0" borderId="3" xfId="0" applyNumberFormat="1" applyFont="1" applyBorder="1" applyAlignment="1">
      <alignment/>
    </xf>
    <xf numFmtId="4" fontId="34" fillId="0" borderId="3" xfId="0" applyNumberFormat="1" applyFont="1" applyBorder="1" applyAlignment="1">
      <alignment/>
    </xf>
    <xf numFmtId="4" fontId="35" fillId="0" borderId="3" xfId="0" applyNumberFormat="1" applyFont="1" applyBorder="1" applyAlignment="1">
      <alignment/>
    </xf>
    <xf numFmtId="3" fontId="26" fillId="0" borderId="1" xfId="0" applyNumberFormat="1" applyFont="1" applyBorder="1" applyAlignment="1">
      <alignment horizontal="center"/>
    </xf>
    <xf numFmtId="3" fontId="27" fillId="0" borderId="29" xfId="0" applyNumberFormat="1" applyFont="1" applyBorder="1" applyAlignment="1">
      <alignment horizontal="right"/>
    </xf>
    <xf numFmtId="3" fontId="27" fillId="0" borderId="3" xfId="0" applyNumberFormat="1" applyFont="1" applyBorder="1" applyAlignment="1">
      <alignment horizontal="right"/>
    </xf>
    <xf numFmtId="3" fontId="34" fillId="0" borderId="3" xfId="0" applyNumberFormat="1" applyFont="1" applyBorder="1" applyAlignment="1">
      <alignment horizontal="right"/>
    </xf>
    <xf numFmtId="3" fontId="35" fillId="0" borderId="3" xfId="0" applyNumberFormat="1" applyFont="1" applyBorder="1" applyAlignment="1">
      <alignment horizontal="right"/>
    </xf>
    <xf numFmtId="4" fontId="29" fillId="5" borderId="29" xfId="0" applyNumberFormat="1" applyFont="1" applyFill="1" applyBorder="1" applyAlignment="1">
      <alignment horizontal="center"/>
    </xf>
    <xf numFmtId="4" fontId="29" fillId="5" borderId="3" xfId="0" applyNumberFormat="1" applyFont="1" applyFill="1" applyBorder="1" applyAlignment="1">
      <alignment horizontal="center"/>
    </xf>
    <xf numFmtId="4" fontId="13" fillId="5" borderId="3" xfId="0" applyNumberFormat="1" applyFont="1" applyFill="1" applyBorder="1" applyAlignment="1">
      <alignment/>
    </xf>
    <xf numFmtId="4" fontId="12" fillId="5" borderId="3" xfId="0" applyNumberFormat="1" applyFont="1" applyFill="1" applyBorder="1" applyAlignment="1">
      <alignment/>
    </xf>
    <xf numFmtId="4" fontId="13" fillId="5" borderId="3" xfId="0" applyNumberFormat="1" applyFont="1" applyFill="1" applyBorder="1" applyAlignment="1">
      <alignment horizontal="center"/>
    </xf>
    <xf numFmtId="4" fontId="14" fillId="5" borderId="3" xfId="0" applyNumberFormat="1" applyFont="1" applyFill="1" applyBorder="1" applyAlignment="1">
      <alignment horizontal="center"/>
    </xf>
    <xf numFmtId="4" fontId="14" fillId="5" borderId="3" xfId="0" applyNumberFormat="1" applyFont="1" applyFill="1" applyBorder="1" applyAlignment="1">
      <alignment/>
    </xf>
    <xf numFmtId="0" fontId="36" fillId="0" borderId="0" xfId="0" applyFont="1" applyFill="1" applyAlignment="1">
      <alignment horizontal="center"/>
    </xf>
    <xf numFmtId="0" fontId="36" fillId="0" borderId="0" xfId="0" applyFont="1" applyFill="1" applyAlignment="1">
      <alignment/>
    </xf>
    <xf numFmtId="0" fontId="37" fillId="0" borderId="0" xfId="0" applyFont="1" applyFill="1" applyBorder="1" applyAlignment="1">
      <alignment horizontal="left"/>
    </xf>
    <xf numFmtId="0" fontId="37" fillId="0" borderId="0" xfId="0" applyFont="1" applyAlignment="1">
      <alignment/>
    </xf>
    <xf numFmtId="0" fontId="39" fillId="0" borderId="0" xfId="0" applyFont="1" applyFill="1" applyBorder="1" applyAlignment="1">
      <alignment horizontal="left"/>
    </xf>
    <xf numFmtId="0" fontId="36" fillId="0" borderId="0" xfId="0" applyFont="1" applyFill="1" applyBorder="1" applyAlignment="1">
      <alignment horizontal="left"/>
    </xf>
    <xf numFmtId="0" fontId="36" fillId="0" borderId="0" xfId="0" applyFont="1" applyAlignment="1">
      <alignment/>
    </xf>
    <xf numFmtId="3" fontId="36" fillId="0" borderId="0" xfId="0" applyNumberFormat="1" applyFont="1" applyFill="1" applyBorder="1" applyAlignment="1">
      <alignment/>
    </xf>
    <xf numFmtId="3" fontId="36" fillId="0" borderId="0" xfId="0" applyNumberFormat="1" applyFont="1" applyAlignment="1">
      <alignment/>
    </xf>
    <xf numFmtId="3" fontId="36" fillId="0" borderId="0" xfId="0" applyNumberFormat="1" applyFont="1" applyFill="1" applyBorder="1" applyAlignment="1">
      <alignment horizontal="right"/>
    </xf>
    <xf numFmtId="0" fontId="36" fillId="0" borderId="0" xfId="0" applyFont="1" applyFill="1" applyBorder="1" applyAlignment="1">
      <alignment horizontal="right"/>
    </xf>
    <xf numFmtId="0" fontId="13" fillId="0" borderId="0" xfId="0" applyFont="1" applyAlignment="1">
      <alignment horizontal="center"/>
    </xf>
    <xf numFmtId="0" fontId="16" fillId="0" borderId="24" xfId="0" applyFont="1" applyBorder="1" applyAlignment="1">
      <alignment horizontal="left"/>
    </xf>
    <xf numFmtId="3" fontId="16" fillId="0" borderId="25" xfId="0" applyNumberFormat="1" applyFont="1" applyBorder="1" applyAlignment="1">
      <alignment horizontal="right"/>
    </xf>
    <xf numFmtId="0" fontId="16" fillId="0" borderId="27" xfId="0" applyFont="1" applyBorder="1" applyAlignment="1">
      <alignment horizontal="left"/>
    </xf>
    <xf numFmtId="3" fontId="16" fillId="0" borderId="28" xfId="0" applyNumberFormat="1" applyFont="1" applyBorder="1" applyAlignment="1">
      <alignment horizontal="right"/>
    </xf>
    <xf numFmtId="0" fontId="13" fillId="6" borderId="2" xfId="0" applyFont="1" applyFill="1" applyBorder="1" applyAlignment="1">
      <alignment horizontal="center" wrapText="1"/>
    </xf>
    <xf numFmtId="0" fontId="36" fillId="0" borderId="2" xfId="0" applyFont="1" applyBorder="1" applyAlignment="1">
      <alignment/>
    </xf>
    <xf numFmtId="0" fontId="36" fillId="0" borderId="2" xfId="0" applyFont="1" applyFill="1" applyBorder="1" applyAlignment="1">
      <alignment horizontal="left"/>
    </xf>
    <xf numFmtId="3" fontId="36" fillId="0" borderId="2" xfId="0" applyNumberFormat="1" applyFont="1" applyFill="1" applyBorder="1" applyAlignment="1">
      <alignment horizontal="right"/>
    </xf>
    <xf numFmtId="0" fontId="36" fillId="0" borderId="2" xfId="0" applyFont="1" applyFill="1" applyBorder="1" applyAlignment="1">
      <alignment horizontal="right"/>
    </xf>
    <xf numFmtId="3" fontId="36" fillId="0" borderId="2" xfId="0" applyNumberFormat="1" applyFont="1" applyFill="1" applyBorder="1" applyAlignment="1">
      <alignment/>
    </xf>
    <xf numFmtId="0" fontId="13" fillId="0" borderId="30" xfId="0" applyFont="1" applyBorder="1" applyAlignment="1">
      <alignment horizontal="center"/>
    </xf>
    <xf numFmtId="0" fontId="37" fillId="0" borderId="2" xfId="0" applyFont="1" applyFill="1" applyBorder="1" applyAlignment="1">
      <alignment horizontal="left"/>
    </xf>
    <xf numFmtId="0" fontId="36" fillId="0" borderId="0" xfId="0" applyFont="1" applyBorder="1" applyAlignment="1">
      <alignment/>
    </xf>
    <xf numFmtId="0" fontId="40" fillId="0" borderId="0" xfId="0" applyFont="1" applyAlignment="1">
      <alignment horizontal="center"/>
    </xf>
    <xf numFmtId="0" fontId="40" fillId="0" borderId="2" xfId="0" applyFont="1" applyBorder="1" applyAlignment="1">
      <alignment horizontal="center"/>
    </xf>
    <xf numFmtId="0" fontId="41" fillId="0" borderId="0" xfId="0" applyFont="1" applyAlignment="1">
      <alignment/>
    </xf>
    <xf numFmtId="174" fontId="41" fillId="0" borderId="0" xfId="0" applyNumberFormat="1" applyFont="1" applyFill="1" applyBorder="1" applyAlignment="1">
      <alignment horizontal="left"/>
    </xf>
    <xf numFmtId="174" fontId="41" fillId="0" borderId="0" xfId="0" applyNumberFormat="1" applyFont="1" applyBorder="1" applyAlignment="1">
      <alignment horizontal="left"/>
    </xf>
    <xf numFmtId="0" fontId="40" fillId="4" borderId="2" xfId="0" applyFont="1" applyFill="1" applyBorder="1" applyAlignment="1">
      <alignment horizontal="center"/>
    </xf>
    <xf numFmtId="0" fontId="41" fillId="4" borderId="0" xfId="0" applyFont="1" applyFill="1" applyAlignment="1">
      <alignment/>
    </xf>
    <xf numFmtId="0" fontId="40" fillId="7" borderId="2" xfId="0" applyFont="1" applyFill="1" applyBorder="1" applyAlignment="1">
      <alignment horizontal="center"/>
    </xf>
    <xf numFmtId="0" fontId="41" fillId="7" borderId="0" xfId="0" applyFont="1" applyFill="1" applyAlignment="1">
      <alignment/>
    </xf>
    <xf numFmtId="3" fontId="41" fillId="7" borderId="0" xfId="0" applyNumberFormat="1" applyFont="1" applyFill="1" applyAlignment="1">
      <alignment/>
    </xf>
    <xf numFmtId="0" fontId="13" fillId="0" borderId="8" xfId="0" applyFont="1" applyFill="1" applyBorder="1" applyAlignment="1">
      <alignment horizontal="right"/>
    </xf>
    <xf numFmtId="4" fontId="13" fillId="0" borderId="8" xfId="0" applyNumberFormat="1" applyFont="1" applyFill="1" applyBorder="1" applyAlignment="1">
      <alignment horizontal="right"/>
    </xf>
    <xf numFmtId="3" fontId="13" fillId="0" borderId="8" xfId="0" applyNumberFormat="1" applyFont="1" applyFill="1" applyBorder="1" applyAlignment="1">
      <alignment horizontal="right"/>
    </xf>
    <xf numFmtId="3" fontId="13" fillId="0" borderId="8" xfId="0" applyNumberFormat="1" applyFont="1" applyBorder="1" applyAlignment="1">
      <alignment horizontal="right"/>
    </xf>
    <xf numFmtId="0" fontId="12" fillId="0" borderId="0" xfId="0" applyFont="1" applyFill="1" applyAlignment="1">
      <alignment horizontal="center"/>
    </xf>
    <xf numFmtId="4" fontId="13" fillId="0" borderId="14" xfId="0" applyNumberFormat="1" applyFont="1" applyFill="1" applyBorder="1" applyAlignment="1">
      <alignment horizontal="right"/>
    </xf>
    <xf numFmtId="3" fontId="13" fillId="0" borderId="14" xfId="0" applyNumberFormat="1" applyFont="1" applyFill="1" applyBorder="1" applyAlignment="1">
      <alignment horizontal="right"/>
    </xf>
    <xf numFmtId="4" fontId="29" fillId="8" borderId="11" xfId="0" applyNumberFormat="1" applyFont="1" applyFill="1" applyBorder="1" applyAlignment="1">
      <alignment horizontal="center"/>
    </xf>
    <xf numFmtId="3" fontId="29" fillId="8" borderId="11" xfId="0" applyNumberFormat="1" applyFont="1" applyFill="1" applyBorder="1" applyAlignment="1">
      <alignment horizontal="center"/>
    </xf>
    <xf numFmtId="4" fontId="29" fillId="3" borderId="11" xfId="0" applyNumberFormat="1" applyFont="1" applyFill="1" applyBorder="1" applyAlignment="1">
      <alignment horizontal="center"/>
    </xf>
    <xf numFmtId="3" fontId="29" fillId="3" borderId="11" xfId="0" applyNumberFormat="1" applyFont="1" applyFill="1" applyBorder="1" applyAlignment="1">
      <alignment horizontal="center"/>
    </xf>
    <xf numFmtId="4" fontId="13" fillId="9" borderId="11" xfId="0" applyNumberFormat="1" applyFont="1" applyFill="1" applyBorder="1" applyAlignment="1">
      <alignment horizontal="center"/>
    </xf>
    <xf numFmtId="3" fontId="13" fillId="9" borderId="11" xfId="0" applyNumberFormat="1" applyFont="1" applyFill="1" applyBorder="1" applyAlignment="1">
      <alignment horizontal="center"/>
    </xf>
    <xf numFmtId="0" fontId="13" fillId="9" borderId="14" xfId="0" applyFont="1" applyFill="1" applyBorder="1" applyAlignment="1">
      <alignment horizontal="center"/>
    </xf>
    <xf numFmtId="0" fontId="13" fillId="9" borderId="8" xfId="0" applyFont="1" applyFill="1" applyBorder="1" applyAlignment="1">
      <alignment horizontal="center"/>
    </xf>
    <xf numFmtId="0" fontId="13" fillId="9" borderId="11" xfId="0" applyFont="1" applyFill="1" applyBorder="1" applyAlignment="1">
      <alignment horizontal="center"/>
    </xf>
    <xf numFmtId="4" fontId="38" fillId="0" borderId="14" xfId="0" applyNumberFormat="1" applyFont="1" applyFill="1" applyBorder="1" applyAlignment="1">
      <alignment horizontal="right"/>
    </xf>
    <xf numFmtId="3" fontId="38" fillId="0" borderId="14" xfId="0" applyNumberFormat="1" applyFont="1" applyFill="1" applyBorder="1" applyAlignment="1">
      <alignment horizontal="right"/>
    </xf>
    <xf numFmtId="4" fontId="38" fillId="0" borderId="8" xfId="0" applyNumberFormat="1" applyFont="1" applyFill="1" applyBorder="1" applyAlignment="1">
      <alignment horizontal="right"/>
    </xf>
    <xf numFmtId="3" fontId="38" fillId="0" borderId="8" xfId="0" applyNumberFormat="1" applyFont="1" applyFill="1" applyBorder="1" applyAlignment="1">
      <alignment horizontal="right"/>
    </xf>
    <xf numFmtId="4" fontId="43" fillId="0" borderId="14" xfId="0" applyNumberFormat="1" applyFont="1" applyFill="1" applyBorder="1" applyAlignment="1">
      <alignment horizontal="right"/>
    </xf>
    <xf numFmtId="3" fontId="43" fillId="0" borderId="14" xfId="0" applyNumberFormat="1" applyFont="1" applyFill="1" applyBorder="1" applyAlignment="1">
      <alignment horizontal="right"/>
    </xf>
    <xf numFmtId="4" fontId="43" fillId="0" borderId="8" xfId="0" applyNumberFormat="1" applyFont="1" applyFill="1" applyBorder="1" applyAlignment="1">
      <alignment horizontal="right"/>
    </xf>
    <xf numFmtId="3" fontId="43" fillId="0" borderId="8" xfId="0" applyNumberFormat="1" applyFont="1" applyFill="1" applyBorder="1" applyAlignment="1">
      <alignment horizontal="right"/>
    </xf>
    <xf numFmtId="0" fontId="13" fillId="0" borderId="11" xfId="0" applyFont="1" applyFill="1" applyBorder="1" applyAlignment="1">
      <alignment horizontal="right"/>
    </xf>
    <xf numFmtId="4" fontId="43" fillId="0" borderId="11" xfId="0" applyNumberFormat="1" applyFont="1" applyFill="1" applyBorder="1" applyAlignment="1">
      <alignment horizontal="right"/>
    </xf>
    <xf numFmtId="3" fontId="43" fillId="0" borderId="11" xfId="0" applyNumberFormat="1" applyFont="1" applyFill="1" applyBorder="1" applyAlignment="1">
      <alignment horizontal="right"/>
    </xf>
    <xf numFmtId="4" fontId="38" fillId="0" borderId="11" xfId="0" applyNumberFormat="1" applyFont="1" applyFill="1" applyBorder="1" applyAlignment="1">
      <alignment horizontal="right"/>
    </xf>
    <xf numFmtId="3" fontId="38" fillId="0" borderId="11" xfId="0" applyNumberFormat="1" applyFont="1" applyFill="1" applyBorder="1" applyAlignment="1">
      <alignment horizontal="right"/>
    </xf>
    <xf numFmtId="4" fontId="13" fillId="0" borderId="11" xfId="0" applyNumberFormat="1" applyFont="1" applyFill="1" applyBorder="1" applyAlignment="1">
      <alignment horizontal="right"/>
    </xf>
    <xf numFmtId="3" fontId="13" fillId="0" borderId="11" xfId="0" applyNumberFormat="1" applyFont="1" applyFill="1" applyBorder="1" applyAlignment="1">
      <alignment horizontal="right"/>
    </xf>
    <xf numFmtId="4" fontId="27" fillId="0" borderId="0" xfId="0" applyNumberFormat="1" applyFont="1" applyAlignment="1">
      <alignment horizontal="left"/>
    </xf>
    <xf numFmtId="3" fontId="27" fillId="0" borderId="0" xfId="0" applyNumberFormat="1" applyFont="1" applyAlignment="1">
      <alignment horizontal="left"/>
    </xf>
    <xf numFmtId="4" fontId="45" fillId="0" borderId="29" xfId="0" applyNumberFormat="1" applyFont="1" applyBorder="1" applyAlignment="1">
      <alignment horizontal="right"/>
    </xf>
    <xf numFmtId="4" fontId="45" fillId="0" borderId="29" xfId="0" applyNumberFormat="1" applyFont="1" applyBorder="1" applyAlignment="1">
      <alignment horizontal="left"/>
    </xf>
    <xf numFmtId="4" fontId="46" fillId="0" borderId="3" xfId="0" applyNumberFormat="1" applyFont="1" applyBorder="1" applyAlignment="1">
      <alignment horizontal="right"/>
    </xf>
    <xf numFmtId="4" fontId="47" fillId="0" borderId="3" xfId="0" applyNumberFormat="1" applyFont="1" applyBorder="1" applyAlignment="1">
      <alignment horizontal="left"/>
    </xf>
    <xf numFmtId="4" fontId="45" fillId="0" borderId="3" xfId="0" applyNumberFormat="1" applyFont="1" applyBorder="1" applyAlignment="1">
      <alignment horizontal="right"/>
    </xf>
    <xf numFmtId="4" fontId="45" fillId="0" borderId="3" xfId="0" applyNumberFormat="1" applyFont="1" applyBorder="1" applyAlignment="1">
      <alignment horizontal="left"/>
    </xf>
    <xf numFmtId="4" fontId="46" fillId="0" borderId="31" xfId="0" applyNumberFormat="1" applyFont="1" applyBorder="1" applyAlignment="1">
      <alignment horizontal="right"/>
    </xf>
    <xf numFmtId="4" fontId="47" fillId="0" borderId="31" xfId="0" applyNumberFormat="1" applyFont="1" applyBorder="1" applyAlignment="1">
      <alignment horizontal="left"/>
    </xf>
    <xf numFmtId="4" fontId="47" fillId="0" borderId="29" xfId="0" applyNumberFormat="1" applyFont="1" applyBorder="1" applyAlignment="1">
      <alignment horizontal="right"/>
    </xf>
    <xf numFmtId="4" fontId="49" fillId="0" borderId="3" xfId="0" applyNumberFormat="1" applyFont="1" applyBorder="1" applyAlignment="1">
      <alignment horizontal="right"/>
    </xf>
    <xf numFmtId="4" fontId="50" fillId="0" borderId="3" xfId="0" applyNumberFormat="1" applyFont="1" applyBorder="1" applyAlignment="1">
      <alignment horizontal="right"/>
    </xf>
    <xf numFmtId="4" fontId="51" fillId="0" borderId="3" xfId="0" applyNumberFormat="1" applyFont="1" applyBorder="1" applyAlignment="1">
      <alignment horizontal="right"/>
    </xf>
    <xf numFmtId="4" fontId="48" fillId="0" borderId="3" xfId="0" applyNumberFormat="1" applyFont="1" applyBorder="1" applyAlignment="1">
      <alignment horizontal="right"/>
    </xf>
    <xf numFmtId="4" fontId="47" fillId="0" borderId="3" xfId="0" applyNumberFormat="1" applyFont="1" applyBorder="1" applyAlignment="1">
      <alignment horizontal="right"/>
    </xf>
    <xf numFmtId="0" fontId="52" fillId="0" borderId="0" xfId="0" applyFont="1" applyFill="1" applyAlignment="1">
      <alignment/>
    </xf>
    <xf numFmtId="0" fontId="52" fillId="0" borderId="3" xfId="0" applyFont="1" applyFill="1" applyBorder="1" applyAlignment="1">
      <alignment/>
    </xf>
    <xf numFmtId="0" fontId="36" fillId="0" borderId="3" xfId="0" applyFont="1" applyFill="1" applyBorder="1" applyAlignment="1">
      <alignment/>
    </xf>
    <xf numFmtId="3" fontId="29" fillId="0" borderId="3" xfId="0" applyNumberFormat="1" applyFont="1" applyBorder="1" applyAlignment="1">
      <alignment horizontal="right"/>
    </xf>
    <xf numFmtId="3" fontId="29" fillId="0" borderId="3" xfId="0" applyNumberFormat="1" applyFont="1" applyFill="1" applyBorder="1" applyAlignment="1">
      <alignment horizontal="right"/>
    </xf>
    <xf numFmtId="0" fontId="24" fillId="4" borderId="2" xfId="0" applyFont="1" applyFill="1" applyBorder="1" applyAlignment="1">
      <alignment horizontal="center" wrapText="1"/>
    </xf>
    <xf numFmtId="0" fontId="24" fillId="4" borderId="2" xfId="0" applyFont="1" applyFill="1" applyBorder="1" applyAlignment="1">
      <alignment wrapText="1"/>
    </xf>
    <xf numFmtId="0" fontId="30" fillId="3" borderId="0"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5" borderId="32" xfId="0" applyFont="1" applyFill="1" applyBorder="1" applyAlignment="1">
      <alignment horizontal="center" wrapText="1"/>
    </xf>
    <xf numFmtId="0" fontId="30" fillId="5" borderId="33" xfId="0" applyFont="1" applyFill="1" applyBorder="1" applyAlignment="1">
      <alignment horizontal="center" wrapText="1"/>
    </xf>
    <xf numFmtId="0" fontId="30" fillId="5" borderId="34" xfId="0" applyFont="1" applyFill="1" applyBorder="1" applyAlignment="1">
      <alignment horizontal="center" wrapText="1"/>
    </xf>
    <xf numFmtId="0" fontId="24" fillId="0" borderId="32" xfId="0" applyFont="1" applyBorder="1" applyAlignment="1">
      <alignment horizontal="center" wrapText="1"/>
    </xf>
    <xf numFmtId="0" fontId="24" fillId="0" borderId="33" xfId="0" applyFont="1" applyBorder="1" applyAlignment="1">
      <alignment horizontal="center" wrapText="1"/>
    </xf>
    <xf numFmtId="0" fontId="24" fillId="0" borderId="34" xfId="0" applyFont="1" applyBorder="1" applyAlignment="1">
      <alignment horizontal="center" wrapText="1"/>
    </xf>
    <xf numFmtId="0" fontId="31" fillId="0" borderId="0" xfId="0" applyFont="1" applyAlignment="1">
      <alignment horizontal="right" wrapText="1"/>
    </xf>
    <xf numFmtId="0" fontId="31" fillId="0" borderId="0" xfId="0" applyFont="1" applyBorder="1" applyAlignment="1">
      <alignment horizontal="right" wrapText="1"/>
    </xf>
    <xf numFmtId="0" fontId="31" fillId="0" borderId="2" xfId="0" applyFont="1" applyBorder="1" applyAlignment="1">
      <alignment horizontal="right" wrapText="1"/>
    </xf>
    <xf numFmtId="0" fontId="32" fillId="0" borderId="0" xfId="0" applyFont="1" applyAlignment="1">
      <alignment horizontal="right" wrapText="1"/>
    </xf>
    <xf numFmtId="0" fontId="32" fillId="0" borderId="0" xfId="0" applyFont="1" applyBorder="1" applyAlignment="1">
      <alignment horizontal="right" wrapText="1"/>
    </xf>
    <xf numFmtId="0" fontId="32" fillId="0" borderId="2" xfId="0" applyFont="1" applyBorder="1" applyAlignment="1">
      <alignment horizontal="right" wrapText="1"/>
    </xf>
    <xf numFmtId="0" fontId="24" fillId="0" borderId="3" xfId="0" applyFont="1" applyBorder="1" applyAlignment="1">
      <alignment horizontal="center" wrapText="1"/>
    </xf>
    <xf numFmtId="0" fontId="30" fillId="5" borderId="3" xfId="0" applyFont="1" applyFill="1" applyBorder="1" applyAlignment="1">
      <alignment horizontal="center" wrapText="1"/>
    </xf>
    <xf numFmtId="0" fontId="21" fillId="3" borderId="8" xfId="0" applyFont="1" applyFill="1" applyBorder="1" applyAlignment="1">
      <alignment horizontal="center" wrapText="1"/>
    </xf>
    <xf numFmtId="0" fontId="21" fillId="3" borderId="14" xfId="0" applyFont="1" applyFill="1" applyBorder="1" applyAlignment="1">
      <alignment horizontal="center" wrapText="1"/>
    </xf>
    <xf numFmtId="0" fontId="21" fillId="2" borderId="8" xfId="0" applyFont="1" applyFill="1" applyBorder="1" applyAlignment="1">
      <alignment horizontal="center" wrapText="1"/>
    </xf>
    <xf numFmtId="0" fontId="21" fillId="2" borderId="14" xfId="0" applyFont="1" applyFill="1" applyBorder="1" applyAlignment="1">
      <alignment horizontal="center" wrapText="1"/>
    </xf>
    <xf numFmtId="0" fontId="21" fillId="3" borderId="17" xfId="0" applyFont="1" applyFill="1" applyBorder="1" applyAlignment="1">
      <alignment horizontal="center" wrapText="1"/>
    </xf>
    <xf numFmtId="0" fontId="21" fillId="3" borderId="35" xfId="0" applyFont="1" applyFill="1" applyBorder="1" applyAlignment="1">
      <alignment horizontal="center" wrapText="1"/>
    </xf>
    <xf numFmtId="0" fontId="21" fillId="3" borderId="16" xfId="0" applyFont="1" applyFill="1" applyBorder="1" applyAlignment="1">
      <alignment horizontal="center" wrapText="1"/>
    </xf>
    <xf numFmtId="0" fontId="21" fillId="3" borderId="36" xfId="0" applyFont="1" applyFill="1" applyBorder="1" applyAlignment="1">
      <alignment horizontal="center" wrapText="1"/>
    </xf>
    <xf numFmtId="0" fontId="21" fillId="3" borderId="37" xfId="0" applyFont="1" applyFill="1" applyBorder="1" applyAlignment="1">
      <alignment horizontal="center" wrapText="1"/>
    </xf>
    <xf numFmtId="0" fontId="21" fillId="2" borderId="17" xfId="0" applyFont="1" applyFill="1" applyBorder="1" applyAlignment="1">
      <alignment horizontal="center" wrapText="1"/>
    </xf>
    <xf numFmtId="0" fontId="21" fillId="2" borderId="36" xfId="0" applyFont="1" applyFill="1" applyBorder="1" applyAlignment="1">
      <alignment horizontal="center" wrapText="1"/>
    </xf>
    <xf numFmtId="0" fontId="21" fillId="2" borderId="37" xfId="0" applyFont="1" applyFill="1" applyBorder="1" applyAlignment="1">
      <alignment horizontal="center" wrapText="1"/>
    </xf>
    <xf numFmtId="0" fontId="40" fillId="4" borderId="0" xfId="0" applyFont="1" applyFill="1" applyAlignment="1">
      <alignment horizontal="center" wrapText="1"/>
    </xf>
    <xf numFmtId="0" fontId="40" fillId="7" borderId="0" xfId="0" applyFont="1" applyFill="1" applyAlignment="1">
      <alignment horizontal="center" wrapText="1"/>
    </xf>
    <xf numFmtId="0" fontId="13" fillId="6" borderId="2" xfId="0" applyFont="1" applyFill="1" applyBorder="1" applyAlignment="1">
      <alignment horizontal="center" wrapText="1"/>
    </xf>
    <xf numFmtId="0" fontId="13" fillId="10" borderId="2" xfId="0" applyFont="1" applyFill="1" applyBorder="1" applyAlignment="1">
      <alignment horizontal="center" wrapText="1"/>
    </xf>
    <xf numFmtId="0" fontId="13" fillId="6" borderId="0" xfId="0" applyFont="1" applyFill="1" applyAlignment="1">
      <alignment horizontal="center" wrapText="1"/>
    </xf>
    <xf numFmtId="4" fontId="13" fillId="9" borderId="17" xfId="0" applyNumberFormat="1" applyFont="1" applyFill="1" applyBorder="1" applyAlignment="1">
      <alignment horizontal="center" wrapText="1"/>
    </xf>
    <xf numFmtId="0" fontId="0" fillId="9" borderId="16" xfId="0" applyFont="1" applyFill="1" applyBorder="1" applyAlignment="1">
      <alignment horizontal="center" wrapText="1"/>
    </xf>
    <xf numFmtId="4" fontId="13" fillId="9" borderId="19" xfId="0" applyNumberFormat="1" applyFont="1" applyFill="1" applyBorder="1" applyAlignment="1">
      <alignment horizontal="center" wrapText="1"/>
    </xf>
    <xf numFmtId="0" fontId="0" fillId="9" borderId="37" xfId="0" applyFont="1" applyFill="1" applyBorder="1" applyAlignment="1">
      <alignment horizontal="center" wrapText="1"/>
    </xf>
    <xf numFmtId="0" fontId="24" fillId="7" borderId="38" xfId="0" applyFont="1" applyFill="1" applyBorder="1" applyAlignment="1">
      <alignment horizontal="center" wrapText="1"/>
    </xf>
    <xf numFmtId="0" fontId="33" fillId="7" borderId="39" xfId="0" applyFont="1" applyFill="1" applyBorder="1" applyAlignment="1">
      <alignment horizontal="center" wrapText="1"/>
    </xf>
    <xf numFmtId="0" fontId="33" fillId="7" borderId="40" xfId="0" applyFont="1" applyFill="1" applyBorder="1" applyAlignment="1">
      <alignment horizontal="center" wrapText="1"/>
    </xf>
    <xf numFmtId="0" fontId="33" fillId="7" borderId="26" xfId="0" applyFont="1" applyFill="1" applyBorder="1" applyAlignment="1">
      <alignment horizontal="center" wrapText="1"/>
    </xf>
    <xf numFmtId="0" fontId="33" fillId="7" borderId="2" xfId="0" applyFont="1" applyFill="1" applyBorder="1" applyAlignment="1">
      <alignment horizontal="center" wrapText="1"/>
    </xf>
    <xf numFmtId="0" fontId="33" fillId="7" borderId="41" xfId="0" applyFont="1" applyFill="1" applyBorder="1" applyAlignment="1">
      <alignment horizontal="center" wrapText="1"/>
    </xf>
    <xf numFmtId="4" fontId="29" fillId="8" borderId="19" xfId="0" applyNumberFormat="1" applyFont="1" applyFill="1" applyBorder="1" applyAlignment="1">
      <alignment horizontal="center" wrapText="1"/>
    </xf>
    <xf numFmtId="0" fontId="42" fillId="8" borderId="37" xfId="0" applyFont="1" applyFill="1" applyBorder="1" applyAlignment="1">
      <alignment horizontal="center" wrapText="1"/>
    </xf>
    <xf numFmtId="4" fontId="29" fillId="8" borderId="17" xfId="0" applyNumberFormat="1" applyFont="1" applyFill="1" applyBorder="1" applyAlignment="1">
      <alignment horizontal="center" wrapText="1"/>
    </xf>
    <xf numFmtId="0" fontId="42" fillId="8" borderId="16" xfId="0" applyFont="1" applyFill="1" applyBorder="1" applyAlignment="1">
      <alignment horizontal="center" wrapText="1"/>
    </xf>
    <xf numFmtId="4" fontId="29" fillId="3" borderId="19" xfId="0" applyNumberFormat="1" applyFont="1" applyFill="1" applyBorder="1" applyAlignment="1">
      <alignment horizontal="center" wrapText="1"/>
    </xf>
    <xf numFmtId="0" fontId="42" fillId="3" borderId="37" xfId="0" applyFont="1" applyFill="1" applyBorder="1" applyAlignment="1">
      <alignment horizontal="center" wrapText="1"/>
    </xf>
    <xf numFmtId="4" fontId="29" fillId="3" borderId="17" xfId="0" applyNumberFormat="1" applyFont="1" applyFill="1" applyBorder="1" applyAlignment="1">
      <alignment horizontal="center" wrapText="1"/>
    </xf>
    <xf numFmtId="0" fontId="42" fillId="3" borderId="16" xfId="0" applyFont="1" applyFill="1" applyBorder="1" applyAlignment="1">
      <alignment horizontal="center" wrapText="1"/>
    </xf>
    <xf numFmtId="0" fontId="39" fillId="0" borderId="2" xfId="0" applyFont="1" applyFill="1" applyBorder="1" applyAlignment="1">
      <alignment horizontal="left"/>
    </xf>
  </cellXfs>
  <cellStyles count="11">
    <cellStyle name="Normal" xfId="0"/>
    <cellStyle name="Comma" xfId="15"/>
    <cellStyle name="Comma [0]" xfId="16"/>
    <cellStyle name="Binlik Ayracı 2" xfId="17"/>
    <cellStyle name="Binlik Ayracı 2 2" xfId="18"/>
    <cellStyle name="Followed Hyperlink" xfId="19"/>
    <cellStyle name="Hyperlink" xfId="20"/>
    <cellStyle name="Normal 2 2 2" xfId="21"/>
    <cellStyle name="Currency" xfId="22"/>
    <cellStyle name="Currency [0]"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475"/>
          <c:y val="0.8745"/>
        </c:manualLayout>
      </c:layout>
      <c:spPr>
        <a:noFill/>
        <a:ln>
          <a:noFill/>
        </a:ln>
      </c:spPr>
    </c:title>
    <c:view3D>
      <c:rotX val="30"/>
      <c:hPercent val="100"/>
      <c:rotY val="0"/>
      <c:depthPercent val="100"/>
      <c:rAngAx val="1"/>
    </c:view3D>
    <c:plotArea>
      <c:layout>
        <c:manualLayout>
          <c:xMode val="edge"/>
          <c:yMode val="edge"/>
          <c:x val="0.27225"/>
          <c:y val="0.34525"/>
          <c:w val="0.45475"/>
          <c:h val="0.41325"/>
        </c:manualLayout>
      </c:layout>
      <c:pie3DChart>
        <c:varyColors val="1"/>
        <c:ser>
          <c:idx val="0"/>
          <c:order val="0"/>
          <c:tx>
            <c:v>Yabancı seyirci dağılımı</c:v>
          </c:tx>
          <c:spPr>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Lbls>
            <c:dLbl>
              <c:idx val="4"/>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'İşletmeci şirketler'!$A$27:$A$33</c:f>
              <c:strCache/>
            </c:strRef>
          </c:cat>
          <c:val>
            <c:numRef>
              <c:f>'İşletmeci şirketler'!$B$27:$B$33</c:f>
              <c:numCache/>
            </c:numRef>
          </c:val>
        </c:ser>
      </c:pie3DChart>
      <c:spPr>
        <a:noFill/>
        <a:ln>
          <a:noFill/>
        </a:ln>
      </c:spPr>
    </c:plotArea>
    <c:sideWall>
      <c:thickness val="0"/>
    </c:sideWall>
    <c:backWall>
      <c:thickness val="0"/>
    </c:backWall>
    <c:plotVisOnly val="1"/>
    <c:dispBlanksAs val="gap"/>
    <c:showDLblsOverMax val="0"/>
  </c:chart>
  <c:spPr>
    <a:solidFill>
      <a:srgbClr val="CCCCFF"/>
    </a:solidFill>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Türk filmleri seyirci dağılımı</a:t>
            </a:r>
          </a:p>
        </c:rich>
      </c:tx>
      <c:layout>
        <c:manualLayout>
          <c:xMode val="factor"/>
          <c:yMode val="factor"/>
          <c:x val="-0.2645"/>
          <c:y val="0.89175"/>
        </c:manualLayout>
      </c:layout>
      <c:spPr>
        <a:noFill/>
        <a:ln>
          <a:noFill/>
        </a:ln>
      </c:spPr>
    </c:title>
    <c:plotArea>
      <c:layout>
        <c:manualLayout>
          <c:xMode val="edge"/>
          <c:yMode val="edge"/>
          <c:x val="0.2655"/>
          <c:y val="0.36225"/>
          <c:w val="0.46875"/>
          <c:h val="0.38875"/>
        </c:manualLayout>
      </c:layout>
      <c:pieChart>
        <c:varyColors val="1"/>
        <c:ser>
          <c:idx val="0"/>
          <c:order val="0"/>
          <c:spPr>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0"/>
              <c:showBubbleSize val="0"/>
              <c:showCatName val="1"/>
              <c:showSerName val="0"/>
              <c:showPercent val="1"/>
            </c:dLbl>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'İşletmeci şirketler'!$D$27:$D$34</c:f>
              <c:strCache/>
            </c:strRef>
          </c:cat>
          <c:val>
            <c:numRef>
              <c:f>'İşletmeci şirketler'!$E$27:$E$34</c:f>
              <c:numCache/>
            </c:numRef>
          </c:val>
        </c:ser>
      </c:pieChart>
      <c:spPr>
        <a:noFill/>
        <a:ln>
          <a:noFill/>
        </a:ln>
      </c:spPr>
    </c:plotArea>
    <c:plotVisOnly val="1"/>
    <c:dispBlanksAs val="gap"/>
    <c:showDLblsOverMax val="0"/>
  </c:chart>
  <c:spPr>
    <a:solidFill>
      <a:srgbClr val="FFCC99"/>
    </a:solidFill>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Toplam seyirci dağılımı</a:t>
            </a:r>
          </a:p>
        </c:rich>
      </c:tx>
      <c:layout>
        <c:manualLayout>
          <c:xMode val="factor"/>
          <c:yMode val="factor"/>
          <c:x val="0.0015"/>
          <c:y val="0.00325"/>
        </c:manualLayout>
      </c:layout>
      <c:spPr>
        <a:noFill/>
        <a:ln>
          <a:noFill/>
        </a:ln>
      </c:spPr>
    </c:title>
    <c:view3D>
      <c:rotX val="15"/>
      <c:rotY val="20"/>
      <c:depthPercent val="100"/>
      <c:rAngAx val="1"/>
    </c:view3D>
    <c:plotArea>
      <c:layout>
        <c:manualLayout>
          <c:xMode val="edge"/>
          <c:yMode val="edge"/>
          <c:x val="0.018"/>
          <c:y val="0.13725"/>
          <c:w val="0.96425"/>
          <c:h val="0.49725"/>
        </c:manualLayout>
      </c:layout>
      <c:bar3DChart>
        <c:barDir val="col"/>
        <c:grouping val="clustered"/>
        <c:varyColors val="0"/>
        <c:ser>
          <c:idx val="0"/>
          <c:order val="0"/>
          <c:tx>
            <c:strRef>
              <c:f>'İşletmeci şirketler'!$A$6</c:f>
              <c:strCache>
                <c:ptCount val="1"/>
                <c:pt idx="0">
                  <c:v>ADRENAL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şirketler'!$G$6</c:f>
              <c:numCache/>
            </c:numRef>
          </c:val>
          <c:shape val="box"/>
        </c:ser>
        <c:ser>
          <c:idx val="1"/>
          <c:order val="1"/>
          <c:tx>
            <c:strRef>
              <c:f>'İşletmeci şirketler'!$A$7</c:f>
              <c:strCache>
                <c:ptCount val="1"/>
                <c:pt idx="0">
                  <c:v>AVŞAR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şirketler'!$G$7</c:f>
              <c:numCache/>
            </c:numRef>
          </c:val>
          <c:shape val="box"/>
        </c:ser>
        <c:ser>
          <c:idx val="2"/>
          <c:order val="2"/>
          <c:tx>
            <c:strRef>
              <c:f>'İşletmeci şirketler'!$A$8</c:f>
              <c:strCache>
                <c:ptCount val="1"/>
                <c:pt idx="0">
                  <c:v>BELGE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şirketler'!$G$8</c:f>
              <c:numCache/>
            </c:numRef>
          </c:val>
          <c:shape val="box"/>
        </c:ser>
        <c:ser>
          <c:idx val="3"/>
          <c:order val="3"/>
          <c:tx>
            <c:strRef>
              <c:f>'İşletmeci şirketler'!$A$9</c:f>
              <c:strCache>
                <c:ptCount val="1"/>
                <c:pt idx="0">
                  <c:v>CHANTIER FILMS</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şirketler'!$G$9</c:f>
              <c:numCache/>
            </c:numRef>
          </c:val>
          <c:shape val="box"/>
        </c:ser>
        <c:ser>
          <c:idx val="4"/>
          <c:order val="4"/>
          <c:tx>
            <c:strRef>
              <c:f>'İşletmeci şirketler'!$A$10</c:f>
              <c:strCache>
                <c:ptCount val="1"/>
                <c:pt idx="0">
                  <c:v>CINE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şirketler'!$G$10</c:f>
              <c:numCache/>
            </c:numRef>
          </c:val>
          <c:shape val="box"/>
        </c:ser>
        <c:ser>
          <c:idx val="5"/>
          <c:order val="5"/>
          <c:tx>
            <c:strRef>
              <c:f>'İşletmeci şirketler'!$A$11</c:f>
              <c:strCache>
                <c:ptCount val="1"/>
                <c:pt idx="0">
                  <c:v>DOĞUŞ YAYIN</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şirketler'!$G$11</c:f>
              <c:numCache/>
            </c:numRef>
          </c:val>
          <c:shape val="box"/>
        </c:ser>
        <c:ser>
          <c:idx val="6"/>
          <c:order val="6"/>
          <c:tx>
            <c:strRef>
              <c:f>'İşletmeci şirketler'!$A$12</c:f>
              <c:strCache>
                <c:ptCount val="1"/>
                <c:pt idx="0">
                  <c:v>DUKA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şirketler'!$G$12</c:f>
              <c:numCache/>
            </c:numRef>
          </c:val>
          <c:shape val="box"/>
        </c:ser>
        <c:ser>
          <c:idx val="7"/>
          <c:order val="7"/>
          <c:tx>
            <c:strRef>
              <c:f>'İşletmeci şirketler'!$A$13</c:f>
              <c:strCache>
                <c:ptCount val="1"/>
                <c:pt idx="0">
                  <c:v>M3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şirketler'!$G$13</c:f>
              <c:numCache/>
            </c:numRef>
          </c:val>
          <c:shape val="box"/>
        </c:ser>
        <c:ser>
          <c:idx val="8"/>
          <c:order val="8"/>
          <c:tx>
            <c:strRef>
              <c:f>'İşletmeci şirketler'!$A$14</c:f>
              <c:strCache>
                <c:ptCount val="1"/>
                <c:pt idx="0">
                  <c:v>MEDYAVİZYON</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şirketler'!$G$14</c:f>
              <c:numCache/>
            </c:numRef>
          </c:val>
          <c:shape val="box"/>
        </c:ser>
        <c:ser>
          <c:idx val="9"/>
          <c:order val="9"/>
          <c:tx>
            <c:strRef>
              <c:f>'İşletmeci şirketler'!$A$15</c:f>
              <c:strCache>
                <c:ptCount val="1"/>
                <c:pt idx="0">
                  <c:v>MFP-CINEGROUP</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şirketler'!$G$15</c:f>
              <c:numCache/>
            </c:numRef>
          </c:val>
          <c:shape val="box"/>
        </c:ser>
        <c:ser>
          <c:idx val="10"/>
          <c:order val="10"/>
          <c:tx>
            <c:strRef>
              <c:f>'İşletmeci şirketler'!$A$16</c:f>
              <c:strCache>
                <c:ptCount val="1"/>
                <c:pt idx="0">
                  <c:v>NADA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şirketler'!$G$16</c:f>
              <c:numCache/>
            </c:numRef>
          </c:val>
          <c:shape val="box"/>
        </c:ser>
        <c:ser>
          <c:idx val="11"/>
          <c:order val="11"/>
          <c:tx>
            <c:strRef>
              <c:f>'İşletmeci şirketler'!$A$17</c:f>
              <c:strCache>
                <c:ptCount val="1"/>
                <c:pt idx="0">
                  <c:v>NAR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şirketler'!$G$17</c:f>
              <c:numCache/>
            </c:numRef>
          </c:val>
          <c:shape val="box"/>
        </c:ser>
        <c:ser>
          <c:idx val="12"/>
          <c:order val="12"/>
          <c:tx>
            <c:strRef>
              <c:f>'İşletmeci şirketler'!$A$18</c:f>
              <c:strCache>
                <c:ptCount val="1"/>
                <c:pt idx="0">
                  <c:v>ÖZEN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şirketler'!$G$18</c:f>
              <c:numCache/>
            </c:numRef>
          </c:val>
          <c:shape val="box"/>
        </c:ser>
        <c:ser>
          <c:idx val="13"/>
          <c:order val="13"/>
          <c:tx>
            <c:strRef>
              <c:f>'İşletmeci şirketler'!$A$19</c:f>
              <c:strCache>
                <c:ptCount val="1"/>
                <c:pt idx="0">
                  <c:v>PİNEMA</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şirketler'!$G$19</c:f>
              <c:numCache/>
            </c:numRef>
          </c:val>
          <c:shape val="box"/>
        </c:ser>
        <c:ser>
          <c:idx val="14"/>
          <c:order val="14"/>
          <c:tx>
            <c:strRef>
              <c:f>'İşletmeci şirketler'!$A$20</c:f>
              <c:strCache>
                <c:ptCount val="1"/>
                <c:pt idx="0">
                  <c:v>TİGLON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şirketler'!$G$20</c:f>
              <c:numCache/>
            </c:numRef>
          </c:val>
          <c:shape val="box"/>
        </c:ser>
        <c:ser>
          <c:idx val="15"/>
          <c:order val="15"/>
          <c:tx>
            <c:strRef>
              <c:f>'İşletmeci şirketler'!$A$21</c:f>
              <c:strCache>
                <c:ptCount val="1"/>
                <c:pt idx="0">
                  <c:v>UIP TÜRKİYE</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şirketler'!$G$21</c:f>
              <c:numCache/>
            </c:numRef>
          </c:val>
          <c:shape val="box"/>
        </c:ser>
        <c:ser>
          <c:idx val="16"/>
          <c:order val="16"/>
          <c:tx>
            <c:strRef>
              <c:f>'İşletmeci şirketler'!$A$22</c:f>
              <c:strCache>
                <c:ptCount val="1"/>
                <c:pt idx="0">
                  <c:v>UMUT SANAT</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şirketler'!$G$22</c:f>
              <c:numCache/>
            </c:numRef>
          </c:val>
          <c:shape val="box"/>
        </c:ser>
        <c:ser>
          <c:idx val="17"/>
          <c:order val="17"/>
          <c:tx>
            <c:strRef>
              <c:f>'İşletmeci şirketler'!$A$23</c:f>
              <c:strCache>
                <c:ptCount val="1"/>
                <c:pt idx="0">
                  <c:v>WARNER BROS. TÜRKİYE</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şirketler'!$G$23</c:f>
              <c:numCache/>
            </c:numRef>
          </c:val>
          <c:shape val="box"/>
        </c:ser>
        <c:ser>
          <c:idx val="18"/>
          <c:order val="18"/>
          <c:tx>
            <c:strRef>
              <c:f>'İşletmeci şirketler'!$A$24</c:f>
              <c:strCache>
                <c:ptCount val="1"/>
                <c:pt idx="0">
                  <c:v>WEGA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şirketler'!$G$24</c:f>
              <c:numCache/>
            </c:numRef>
          </c:val>
          <c:shape val="box"/>
        </c:ser>
        <c:shape val="box"/>
        <c:axId val="48822465"/>
        <c:axId val="36749002"/>
      </c:bar3DChart>
      <c:catAx>
        <c:axId val="48822465"/>
        <c:scaling>
          <c:orientation val="minMax"/>
        </c:scaling>
        <c:axPos val="b"/>
        <c:delete val="0"/>
        <c:numFmt formatCode="General" sourceLinked="1"/>
        <c:majorTickMark val="out"/>
        <c:minorTickMark val="none"/>
        <c:tickLblPos val="low"/>
        <c:crossAx val="36749002"/>
        <c:crosses val="autoZero"/>
        <c:auto val="1"/>
        <c:lblOffset val="100"/>
        <c:noMultiLvlLbl val="0"/>
      </c:catAx>
      <c:valAx>
        <c:axId val="36749002"/>
        <c:scaling>
          <c:orientation val="minMax"/>
        </c:scaling>
        <c:axPos val="l"/>
        <c:majorGridlines/>
        <c:delete val="0"/>
        <c:numFmt formatCode="General" sourceLinked="1"/>
        <c:majorTickMark val="out"/>
        <c:minorTickMark val="none"/>
        <c:tickLblPos val="nextTo"/>
        <c:crossAx val="48822465"/>
        <c:crossesAt val="1"/>
        <c:crossBetween val="between"/>
        <c:dispUnits/>
      </c:valAx>
      <c:spPr>
        <a:noFill/>
        <a:ln>
          <a:noFill/>
        </a:ln>
      </c:spPr>
    </c:plotArea>
    <c:legend>
      <c:legendPos val="b"/>
      <c:layout/>
      <c:overlay val="0"/>
      <c:spPr>
        <a:ln w="3175">
          <a:noFill/>
        </a:ln>
      </c:spPr>
    </c:legend>
    <c:floor>
      <c:thickness val="0"/>
    </c:floor>
    <c:sideWall>
      <c:spPr>
        <a:solidFill>
          <a:srgbClr val="CDCDCD"/>
        </a:solidFill>
        <a:ln w="12700">
          <a:solidFill>
            <a:srgbClr val="808080"/>
          </a:solidFill>
        </a:ln>
      </c:spPr>
      <c:thickness val="0"/>
    </c:sideWall>
    <c:backWall>
      <c:spPr>
        <a:solidFill>
          <a:srgbClr val="CDCDCD"/>
        </a:solidFill>
        <a:ln w="12700">
          <a:solidFill>
            <a:srgbClr val="808080"/>
          </a:solidFill>
        </a:ln>
      </c:spPr>
      <c:thickness val="0"/>
    </c:backWall>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56</xdr:row>
      <xdr:rowOff>38100</xdr:rowOff>
    </xdr:from>
    <xdr:to>
      <xdr:col>6</xdr:col>
      <xdr:colOff>333375</xdr:colOff>
      <xdr:row>63</xdr:row>
      <xdr:rowOff>76200</xdr:rowOff>
    </xdr:to>
    <xdr:sp>
      <xdr:nvSpPr>
        <xdr:cNvPr id="1" name="TextBox 1"/>
        <xdr:cNvSpPr txBox="1">
          <a:spLocks noChangeArrowheads="1"/>
        </xdr:cNvSpPr>
      </xdr:nvSpPr>
      <xdr:spPr>
        <a:xfrm>
          <a:off x="95250" y="11763375"/>
          <a:ext cx="11277600" cy="1171575"/>
        </a:xfrm>
        <a:prstGeom prst="rect">
          <a:avLst/>
        </a:prstGeom>
        <a:solidFill>
          <a:srgbClr val="FFFFFF"/>
        </a:solidFill>
        <a:ln w="9525" cmpd="sng">
          <a:solidFill>
            <a:srgbClr val="000000"/>
          </a:solidFill>
          <a:headEnd type="none"/>
          <a:tailEnd type="none"/>
        </a:ln>
      </xdr:spPr>
      <xdr:txBody>
        <a:bodyPr vertOverflow="clip" wrap="square" lIns="360000" tIns="370800" rIns="342000" bIns="190800"/>
        <a:p>
          <a:pPr algn="l">
            <a:defRPr/>
          </a:pPr>
          <a:r>
            <a:rPr lang="en-US" cap="none" sz="1200" b="0" i="0" u="none" baseline="0"/>
            <a:t>2010'un, 18 haftasında seyirci sayısı bir milyonu aştı. Lider hafta Recep İvedik 3'ün vizyona çıktığı 7. hafta oldu. 40 milyonu aşan yıllık seyirci sayısının yarısından fazlası yılın ilk üç ve son iki ayında oluştu. Yılın 15. gösterim haftasına dek bir milyonun altına inmeyen bilet satış sayısı 15. haftadan başlayıp 44. haftaya dek 450 bin bilet satış ortalamasında seyretti. Nisan ayından ekim ayı sonuna dek süren bu durumu 5 Kasım 2010'da vizyona giren New York'ta Beş Minare sonlandırdı.</a:t>
          </a:r>
        </a:p>
      </xdr:txBody>
    </xdr:sp>
    <xdr:clientData/>
  </xdr:twoCellAnchor>
  <xdr:twoCellAnchor editAs="oneCell">
    <xdr:from>
      <xdr:col>3</xdr:col>
      <xdr:colOff>209550</xdr:colOff>
      <xdr:row>13</xdr:row>
      <xdr:rowOff>19050</xdr:rowOff>
    </xdr:from>
    <xdr:to>
      <xdr:col>3</xdr:col>
      <xdr:colOff>1276350</xdr:colOff>
      <xdr:row>23</xdr:row>
      <xdr:rowOff>190500</xdr:rowOff>
    </xdr:to>
    <xdr:pic>
      <xdr:nvPicPr>
        <xdr:cNvPr id="2" name="Picture 4"/>
        <xdr:cNvPicPr preferRelativeResize="1">
          <a:picLocks noChangeAspect="1"/>
        </xdr:cNvPicPr>
      </xdr:nvPicPr>
      <xdr:blipFill>
        <a:blip r:embed="rId1"/>
        <a:stretch>
          <a:fillRect/>
        </a:stretch>
      </xdr:blipFill>
      <xdr:spPr>
        <a:xfrm>
          <a:off x="5495925" y="2781300"/>
          <a:ext cx="1066800" cy="2266950"/>
        </a:xfrm>
        <a:prstGeom prst="rect">
          <a:avLst/>
        </a:prstGeom>
        <a:noFill/>
        <a:ln w="9525" cmpd="sng">
          <a:noFill/>
        </a:ln>
      </xdr:spPr>
    </xdr:pic>
    <xdr:clientData/>
  </xdr:twoCellAnchor>
  <xdr:twoCellAnchor editAs="oneCell">
    <xdr:from>
      <xdr:col>3</xdr:col>
      <xdr:colOff>247650</xdr:colOff>
      <xdr:row>24</xdr:row>
      <xdr:rowOff>114300</xdr:rowOff>
    </xdr:from>
    <xdr:to>
      <xdr:col>3</xdr:col>
      <xdr:colOff>1228725</xdr:colOff>
      <xdr:row>34</xdr:row>
      <xdr:rowOff>76200</xdr:rowOff>
    </xdr:to>
    <xdr:pic>
      <xdr:nvPicPr>
        <xdr:cNvPr id="3" name="Picture 5"/>
        <xdr:cNvPicPr preferRelativeResize="1">
          <a:picLocks noChangeAspect="1"/>
        </xdr:cNvPicPr>
      </xdr:nvPicPr>
      <xdr:blipFill>
        <a:blip r:embed="rId2"/>
        <a:stretch>
          <a:fillRect/>
        </a:stretch>
      </xdr:blipFill>
      <xdr:spPr>
        <a:xfrm>
          <a:off x="5534025" y="5181600"/>
          <a:ext cx="981075" cy="2057400"/>
        </a:xfrm>
        <a:prstGeom prst="rect">
          <a:avLst/>
        </a:prstGeom>
        <a:noFill/>
        <a:ln w="9525" cmpd="sng">
          <a:noFill/>
        </a:ln>
      </xdr:spPr>
    </xdr:pic>
    <xdr:clientData/>
  </xdr:twoCellAnchor>
  <xdr:twoCellAnchor editAs="oneCell">
    <xdr:from>
      <xdr:col>3</xdr:col>
      <xdr:colOff>285750</xdr:colOff>
      <xdr:row>35</xdr:row>
      <xdr:rowOff>19050</xdr:rowOff>
    </xdr:from>
    <xdr:to>
      <xdr:col>3</xdr:col>
      <xdr:colOff>1200150</xdr:colOff>
      <xdr:row>44</xdr:row>
      <xdr:rowOff>66675</xdr:rowOff>
    </xdr:to>
    <xdr:pic>
      <xdr:nvPicPr>
        <xdr:cNvPr id="4" name="Picture 6"/>
        <xdr:cNvPicPr preferRelativeResize="1">
          <a:picLocks noChangeAspect="1"/>
        </xdr:cNvPicPr>
      </xdr:nvPicPr>
      <xdr:blipFill>
        <a:blip r:embed="rId3"/>
        <a:stretch>
          <a:fillRect/>
        </a:stretch>
      </xdr:blipFill>
      <xdr:spPr>
        <a:xfrm>
          <a:off x="5572125" y="7391400"/>
          <a:ext cx="914400" cy="1933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85725</xdr:rowOff>
    </xdr:from>
    <xdr:to>
      <xdr:col>11</xdr:col>
      <xdr:colOff>1009650</xdr:colOff>
      <xdr:row>17</xdr:row>
      <xdr:rowOff>28575</xdr:rowOff>
    </xdr:to>
    <xdr:graphicFrame>
      <xdr:nvGraphicFramePr>
        <xdr:cNvPr id="1" name="Shape 2"/>
        <xdr:cNvGraphicFramePr/>
      </xdr:nvGraphicFramePr>
      <xdr:xfrm>
        <a:off x="8439150" y="85725"/>
        <a:ext cx="6657975" cy="3314700"/>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17</xdr:row>
      <xdr:rowOff>47625</xdr:rowOff>
    </xdr:from>
    <xdr:to>
      <xdr:col>11</xdr:col>
      <xdr:colOff>1038225</xdr:colOff>
      <xdr:row>32</xdr:row>
      <xdr:rowOff>123825</xdr:rowOff>
    </xdr:to>
    <xdr:graphicFrame>
      <xdr:nvGraphicFramePr>
        <xdr:cNvPr id="2" name="Shape 3"/>
        <xdr:cNvGraphicFramePr/>
      </xdr:nvGraphicFramePr>
      <xdr:xfrm>
        <a:off x="8458200" y="3419475"/>
        <a:ext cx="6667500" cy="3038475"/>
      </xdr:xfrm>
      <a:graphic>
        <a:graphicData uri="http://schemas.openxmlformats.org/drawingml/2006/chart">
          <c:chart xmlns:c="http://schemas.openxmlformats.org/drawingml/2006/chart" r:id="rId2"/>
        </a:graphicData>
      </a:graphic>
    </xdr:graphicFrame>
    <xdr:clientData/>
  </xdr:twoCellAnchor>
  <xdr:twoCellAnchor>
    <xdr:from>
      <xdr:col>0</xdr:col>
      <xdr:colOff>847725</xdr:colOff>
      <xdr:row>24</xdr:row>
      <xdr:rowOff>47625</xdr:rowOff>
    </xdr:from>
    <xdr:to>
      <xdr:col>6</xdr:col>
      <xdr:colOff>19050</xdr:colOff>
      <xdr:row>41</xdr:row>
      <xdr:rowOff>133350</xdr:rowOff>
    </xdr:to>
    <xdr:graphicFrame>
      <xdr:nvGraphicFramePr>
        <xdr:cNvPr id="3" name="Shape 4"/>
        <xdr:cNvGraphicFramePr/>
      </xdr:nvGraphicFramePr>
      <xdr:xfrm>
        <a:off x="847725" y="4838700"/>
        <a:ext cx="6648450" cy="33623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E53"/>
  <sheetViews>
    <sheetView tabSelected="1" workbookViewId="0" topLeftCell="A1">
      <selection activeCell="A1" sqref="A1:B1"/>
    </sheetView>
  </sheetViews>
  <sheetFormatPr defaultColWidth="9.00390625" defaultRowHeight="12.75"/>
  <cols>
    <col min="1" max="1" width="61.25390625" style="205" bestFit="1" customWidth="1"/>
    <col min="2" max="2" width="35.25390625" style="206" bestFit="1" customWidth="1"/>
    <col min="3" max="4" width="10.75390625" style="204" customWidth="1"/>
    <col min="5" max="5" width="11.25390625" style="204" bestFit="1" customWidth="1"/>
    <col min="6" max="16384" width="10.75390625" style="204" customWidth="1"/>
  </cols>
  <sheetData>
    <row r="1" spans="1:2" s="209" customFormat="1" ht="19.5" thickBot="1">
      <c r="A1" s="359" t="s">
        <v>58</v>
      </c>
      <c r="B1" s="360"/>
    </row>
    <row r="2" spans="1:2" ht="15" customHeight="1">
      <c r="A2" s="205" t="s">
        <v>71</v>
      </c>
      <c r="B2" s="206" t="s">
        <v>86</v>
      </c>
    </row>
    <row r="3" spans="1:2" ht="15" customHeight="1">
      <c r="A3" s="205" t="s">
        <v>72</v>
      </c>
      <c r="B3" s="207">
        <v>252</v>
      </c>
    </row>
    <row r="4" spans="1:2" ht="15" customHeight="1">
      <c r="A4" s="205" t="s">
        <v>75</v>
      </c>
      <c r="B4" s="207">
        <v>65</v>
      </c>
    </row>
    <row r="5" spans="1:2" ht="15" customHeight="1">
      <c r="A5" s="205" t="s">
        <v>74</v>
      </c>
      <c r="B5" s="207">
        <v>187</v>
      </c>
    </row>
    <row r="6" spans="1:2" ht="15" customHeight="1">
      <c r="A6" s="205" t="s">
        <v>73</v>
      </c>
      <c r="B6" s="207">
        <v>389</v>
      </c>
    </row>
    <row r="7" spans="1:2" ht="15" customHeight="1">
      <c r="A7" s="205" t="s">
        <v>76</v>
      </c>
      <c r="B7" s="207">
        <v>120</v>
      </c>
    </row>
    <row r="8" spans="1:2" ht="15" customHeight="1">
      <c r="A8" s="205" t="s">
        <v>77</v>
      </c>
      <c r="B8" s="207">
        <v>169</v>
      </c>
    </row>
    <row r="9" spans="1:2" ht="15" customHeight="1">
      <c r="A9" s="205" t="s">
        <v>78</v>
      </c>
      <c r="B9" s="206" t="s">
        <v>79</v>
      </c>
    </row>
    <row r="10" spans="1:2" ht="15" customHeight="1">
      <c r="A10" s="205" t="s">
        <v>80</v>
      </c>
      <c r="B10" s="207">
        <v>3455089</v>
      </c>
    </row>
    <row r="11" spans="1:2" ht="15" customHeight="1">
      <c r="A11" s="205" t="s">
        <v>81</v>
      </c>
      <c r="B11" s="206" t="s">
        <v>79</v>
      </c>
    </row>
    <row r="12" spans="1:2" ht="15" customHeight="1">
      <c r="A12" s="205" t="s">
        <v>82</v>
      </c>
      <c r="B12" s="207">
        <v>3455089</v>
      </c>
    </row>
    <row r="13" spans="1:2" ht="15" customHeight="1">
      <c r="A13" s="205" t="s">
        <v>83</v>
      </c>
      <c r="B13" s="206" t="s">
        <v>85</v>
      </c>
    </row>
    <row r="14" spans="1:2" ht="15" customHeight="1">
      <c r="A14" s="205" t="s">
        <v>84</v>
      </c>
      <c r="B14" s="207">
        <v>1100649</v>
      </c>
    </row>
    <row r="15" spans="1:2" ht="15" customHeight="1">
      <c r="A15" s="205" t="s">
        <v>87</v>
      </c>
      <c r="B15" s="206" t="s">
        <v>79</v>
      </c>
    </row>
    <row r="16" spans="1:2" ht="15" customHeight="1">
      <c r="A16" s="205" t="s">
        <v>89</v>
      </c>
      <c r="B16" s="208">
        <v>31496585</v>
      </c>
    </row>
    <row r="17" spans="1:2" ht="15" customHeight="1">
      <c r="A17" s="205" t="s">
        <v>88</v>
      </c>
      <c r="B17" s="206" t="s">
        <v>85</v>
      </c>
    </row>
    <row r="18" spans="1:2" ht="15" customHeight="1">
      <c r="A18" s="205" t="s">
        <v>89</v>
      </c>
      <c r="B18" s="208">
        <v>11030417</v>
      </c>
    </row>
    <row r="19" spans="1:2" ht="15" customHeight="1">
      <c r="A19" s="205" t="s">
        <v>278</v>
      </c>
      <c r="B19" s="208">
        <v>380202275.15</v>
      </c>
    </row>
    <row r="20" spans="1:2" ht="15" customHeight="1">
      <c r="A20" s="205" t="s">
        <v>91</v>
      </c>
      <c r="B20" s="207">
        <v>41064394</v>
      </c>
    </row>
    <row r="21" spans="1:2" ht="15" customHeight="1">
      <c r="A21" s="205" t="s">
        <v>90</v>
      </c>
      <c r="B21" s="208">
        <v>186997653.6</v>
      </c>
    </row>
    <row r="22" spans="1:2" ht="15" customHeight="1">
      <c r="A22" s="205" t="s">
        <v>279</v>
      </c>
      <c r="B22" s="207">
        <v>21706524</v>
      </c>
    </row>
    <row r="23" spans="1:2" ht="15" customHeight="1">
      <c r="A23" s="205" t="s">
        <v>29</v>
      </c>
      <c r="B23" s="208">
        <v>193204621.55</v>
      </c>
    </row>
    <row r="24" spans="1:5" ht="15" customHeight="1">
      <c r="A24" s="205" t="s">
        <v>30</v>
      </c>
      <c r="B24" s="207">
        <v>19357870</v>
      </c>
      <c r="E24" s="338"/>
    </row>
    <row r="25" spans="1:5" ht="15" customHeight="1">
      <c r="A25" s="205" t="s">
        <v>31</v>
      </c>
      <c r="B25" s="206" t="s">
        <v>280</v>
      </c>
      <c r="E25" s="339"/>
    </row>
    <row r="26" spans="1:2" ht="15" customHeight="1">
      <c r="A26" s="205" t="s">
        <v>281</v>
      </c>
      <c r="B26" s="206" t="s">
        <v>282</v>
      </c>
    </row>
    <row r="27" spans="1:2" ht="15" customHeight="1">
      <c r="A27" s="205" t="s">
        <v>32</v>
      </c>
      <c r="B27" s="206" t="s">
        <v>283</v>
      </c>
    </row>
    <row r="28" spans="1:2" ht="15" customHeight="1">
      <c r="A28" s="205" t="s">
        <v>48</v>
      </c>
      <c r="B28" s="206" t="s">
        <v>49</v>
      </c>
    </row>
    <row r="29" spans="1:2" ht="15" customHeight="1">
      <c r="A29" s="205" t="s">
        <v>47</v>
      </c>
      <c r="B29" s="208">
        <v>20085251.5</v>
      </c>
    </row>
    <row r="30" spans="1:2" ht="15" customHeight="1">
      <c r="A30" s="205" t="s">
        <v>46</v>
      </c>
      <c r="B30" s="207">
        <v>2250034</v>
      </c>
    </row>
    <row r="31" spans="1:2" ht="15" customHeight="1">
      <c r="A31" s="205" t="s">
        <v>284</v>
      </c>
      <c r="B31" s="207">
        <v>32</v>
      </c>
    </row>
    <row r="32" spans="1:2" ht="15" customHeight="1">
      <c r="A32" s="205" t="s">
        <v>285</v>
      </c>
      <c r="B32" s="208">
        <v>94193326.05</v>
      </c>
    </row>
    <row r="33" spans="1:2" ht="15" customHeight="1">
      <c r="A33" s="205" t="s">
        <v>286</v>
      </c>
      <c r="B33" s="207">
        <v>9688189</v>
      </c>
    </row>
    <row r="34" spans="1:2" ht="15" customHeight="1">
      <c r="A34" s="205" t="s">
        <v>33</v>
      </c>
      <c r="B34" s="206" t="s">
        <v>34</v>
      </c>
    </row>
    <row r="35" spans="1:2" ht="15" customHeight="1">
      <c r="A35" s="205" t="s">
        <v>35</v>
      </c>
      <c r="B35" s="207">
        <v>24</v>
      </c>
    </row>
    <row r="36" spans="1:2" ht="15" customHeight="1">
      <c r="A36" s="205" t="s">
        <v>36</v>
      </c>
      <c r="B36" s="208">
        <v>60770685.5</v>
      </c>
    </row>
    <row r="37" spans="1:2" ht="15" customHeight="1">
      <c r="A37" s="205" t="s">
        <v>37</v>
      </c>
      <c r="B37" s="207">
        <v>5680067</v>
      </c>
    </row>
    <row r="38" spans="1:2" ht="15" customHeight="1">
      <c r="A38" s="205" t="s">
        <v>38</v>
      </c>
      <c r="B38" s="206" t="s">
        <v>39</v>
      </c>
    </row>
    <row r="39" spans="1:2" ht="15" customHeight="1">
      <c r="A39" s="205" t="s">
        <v>40</v>
      </c>
      <c r="B39" s="207">
        <v>16430</v>
      </c>
    </row>
    <row r="40" spans="1:2" ht="15" customHeight="1">
      <c r="A40" s="205" t="s">
        <v>41</v>
      </c>
      <c r="B40" s="207">
        <v>6583</v>
      </c>
    </row>
    <row r="41" spans="1:2" ht="15" customHeight="1">
      <c r="A41" s="205" t="s">
        <v>42</v>
      </c>
      <c r="B41" s="207">
        <v>9847</v>
      </c>
    </row>
    <row r="42" spans="1:2" ht="15" customHeight="1">
      <c r="A42" s="205" t="s">
        <v>44</v>
      </c>
      <c r="B42" s="208">
        <v>23140.73</v>
      </c>
    </row>
    <row r="43" spans="1:2" ht="15" customHeight="1">
      <c r="A43" s="205" t="s">
        <v>43</v>
      </c>
      <c r="B43" s="207">
        <v>2499</v>
      </c>
    </row>
    <row r="44" spans="1:2" ht="15" customHeight="1">
      <c r="A44" s="205" t="s">
        <v>188</v>
      </c>
      <c r="B44" s="208">
        <v>1508739.187</v>
      </c>
    </row>
    <row r="45" spans="1:2" ht="15" customHeight="1">
      <c r="A45" s="205" t="s">
        <v>189</v>
      </c>
      <c r="B45" s="207">
        <v>162953</v>
      </c>
    </row>
    <row r="46" spans="1:2" ht="15" customHeight="1">
      <c r="A46" s="205" t="s">
        <v>190</v>
      </c>
      <c r="B46" s="207">
        <v>19</v>
      </c>
    </row>
    <row r="47" spans="1:2" ht="15" customHeight="1">
      <c r="A47" s="205" t="s">
        <v>191</v>
      </c>
      <c r="B47" s="206" t="s">
        <v>192</v>
      </c>
    </row>
    <row r="48" spans="1:2" ht="15" customHeight="1">
      <c r="A48" s="205" t="s">
        <v>193</v>
      </c>
      <c r="B48" s="206" t="s">
        <v>194</v>
      </c>
    </row>
    <row r="49" spans="1:2" ht="15" customHeight="1">
      <c r="A49" s="205" t="s">
        <v>50</v>
      </c>
      <c r="B49" s="206" t="s">
        <v>51</v>
      </c>
    </row>
    <row r="50" spans="1:2" ht="15" customHeight="1">
      <c r="A50" s="205" t="s">
        <v>52</v>
      </c>
      <c r="B50" s="206" t="s">
        <v>53</v>
      </c>
    </row>
    <row r="51" spans="1:2" ht="15" customHeight="1">
      <c r="A51" s="205" t="s">
        <v>54</v>
      </c>
      <c r="B51" s="208">
        <v>56890507.75</v>
      </c>
    </row>
    <row r="52" spans="1:2" ht="15" customHeight="1">
      <c r="A52" s="205" t="s">
        <v>55</v>
      </c>
      <c r="B52" s="207">
        <v>6649507</v>
      </c>
    </row>
    <row r="53" spans="1:2" ht="15" customHeight="1">
      <c r="A53" s="205" t="s">
        <v>56</v>
      </c>
      <c r="B53" s="206" t="s">
        <v>57</v>
      </c>
    </row>
  </sheetData>
  <mergeCells count="1">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G108"/>
  <sheetViews>
    <sheetView workbookViewId="0" topLeftCell="A1">
      <selection activeCell="A2" sqref="A2:F2"/>
    </sheetView>
  </sheetViews>
  <sheetFormatPr defaultColWidth="9.00390625" defaultRowHeight="12.75"/>
  <cols>
    <col min="1" max="1" width="16.375" style="218" bestFit="1" customWidth="1"/>
    <col min="2" max="2" width="15.125" style="217" bestFit="1" customWidth="1"/>
    <col min="3" max="3" width="21.75390625" style="11" customWidth="1"/>
    <col min="4" max="4" width="21.75390625" style="12" customWidth="1"/>
    <col min="5" max="5" width="14.00390625" style="217" bestFit="1" customWidth="1"/>
    <col min="6" max="6" width="19.375" style="218" bestFit="1" customWidth="1"/>
    <col min="7" max="16384" width="12.25390625" style="0" customWidth="1"/>
  </cols>
  <sheetData>
    <row r="1" spans="1:7" s="219" customFormat="1" ht="18.75">
      <c r="A1" s="368" t="s">
        <v>139</v>
      </c>
      <c r="B1" s="369"/>
      <c r="C1" s="369"/>
      <c r="D1" s="369"/>
      <c r="E1" s="369"/>
      <c r="F1" s="370"/>
      <c r="G1" s="15"/>
    </row>
    <row r="2" spans="1:7" ht="18.75">
      <c r="A2" s="365" t="s">
        <v>230</v>
      </c>
      <c r="B2" s="366"/>
      <c r="C2" s="366"/>
      <c r="D2" s="366"/>
      <c r="E2" s="366"/>
      <c r="F2" s="367"/>
      <c r="G2" s="16"/>
    </row>
    <row r="3" spans="1:6" s="4" customFormat="1" ht="16.5">
      <c r="A3" s="361" t="s">
        <v>137</v>
      </c>
      <c r="B3" s="211" t="s">
        <v>225</v>
      </c>
      <c r="C3" s="13"/>
      <c r="D3" s="13"/>
      <c r="E3" s="211" t="s">
        <v>225</v>
      </c>
      <c r="F3" s="363" t="s">
        <v>138</v>
      </c>
    </row>
    <row r="4" spans="1:6" s="4" customFormat="1" ht="17.25" thickBot="1">
      <c r="A4" s="362"/>
      <c r="B4" s="212" t="s">
        <v>227</v>
      </c>
      <c r="C4" s="14"/>
      <c r="D4" s="14"/>
      <c r="E4" s="212" t="s">
        <v>227</v>
      </c>
      <c r="F4" s="364"/>
    </row>
    <row r="5" spans="1:6" ht="16.5">
      <c r="A5" s="374" t="s">
        <v>258</v>
      </c>
      <c r="B5" s="213">
        <v>12369487</v>
      </c>
      <c r="C5" s="340" t="s">
        <v>243</v>
      </c>
      <c r="D5" s="341" t="s">
        <v>239</v>
      </c>
      <c r="E5" s="213">
        <v>4555942</v>
      </c>
      <c r="F5" s="371" t="s">
        <v>258</v>
      </c>
    </row>
    <row r="6" spans="1:6" ht="16.5">
      <c r="A6" s="374"/>
      <c r="B6" s="214">
        <v>1382655</v>
      </c>
      <c r="C6" s="342" t="s">
        <v>250</v>
      </c>
      <c r="D6" s="343" t="s">
        <v>239</v>
      </c>
      <c r="E6" s="214">
        <v>451137</v>
      </c>
      <c r="F6" s="371"/>
    </row>
    <row r="7" spans="1:6" ht="16.5">
      <c r="A7" s="374" t="s">
        <v>259</v>
      </c>
      <c r="B7" s="213">
        <v>5482404.5</v>
      </c>
      <c r="C7" s="344" t="s">
        <v>244</v>
      </c>
      <c r="D7" s="345" t="s">
        <v>217</v>
      </c>
      <c r="E7" s="213">
        <v>4469145.5</v>
      </c>
      <c r="F7" s="371" t="s">
        <v>259</v>
      </c>
    </row>
    <row r="8" spans="1:6" ht="16.5">
      <c r="A8" s="374"/>
      <c r="B8" s="214">
        <v>622707</v>
      </c>
      <c r="C8" s="342" t="s">
        <v>242</v>
      </c>
      <c r="D8" s="343" t="s">
        <v>217</v>
      </c>
      <c r="E8" s="214">
        <v>421601</v>
      </c>
      <c r="F8" s="371"/>
    </row>
    <row r="9" spans="1:6" ht="16.5">
      <c r="A9" s="374" t="s">
        <v>260</v>
      </c>
      <c r="B9" s="213">
        <v>3436505.75</v>
      </c>
      <c r="C9" s="344" t="s">
        <v>237</v>
      </c>
      <c r="D9" s="345" t="s">
        <v>241</v>
      </c>
      <c r="E9" s="213">
        <v>6573353</v>
      </c>
      <c r="F9" s="371" t="s">
        <v>260</v>
      </c>
    </row>
    <row r="10" spans="1:6" ht="16.5">
      <c r="A10" s="374"/>
      <c r="B10" s="214">
        <v>416265</v>
      </c>
      <c r="C10" s="342" t="s">
        <v>217</v>
      </c>
      <c r="D10" s="343" t="s">
        <v>242</v>
      </c>
      <c r="E10" s="214">
        <v>642887</v>
      </c>
      <c r="F10" s="371"/>
    </row>
    <row r="11" spans="1:6" ht="16.5">
      <c r="A11" s="374" t="s">
        <v>261</v>
      </c>
      <c r="B11" s="213">
        <v>7825474.75</v>
      </c>
      <c r="C11" s="344" t="s">
        <v>245</v>
      </c>
      <c r="D11" s="345" t="s">
        <v>242</v>
      </c>
      <c r="E11" s="213">
        <v>5704506.75</v>
      </c>
      <c r="F11" s="371" t="s">
        <v>261</v>
      </c>
    </row>
    <row r="12" spans="1:7" ht="16.5">
      <c r="A12" s="374"/>
      <c r="B12" s="214">
        <v>902361</v>
      </c>
      <c r="C12" s="342" t="s">
        <v>249</v>
      </c>
      <c r="D12" s="343" t="s">
        <v>242</v>
      </c>
      <c r="E12" s="214">
        <v>567769</v>
      </c>
      <c r="F12" s="371"/>
      <c r="G12" s="1"/>
    </row>
    <row r="13" spans="1:7" ht="16.5">
      <c r="A13" s="375" t="s">
        <v>262</v>
      </c>
      <c r="B13" s="215">
        <v>5251359.75</v>
      </c>
      <c r="C13" s="344" t="s">
        <v>239</v>
      </c>
      <c r="D13" s="345" t="s">
        <v>242</v>
      </c>
      <c r="E13" s="215">
        <v>6473688.5</v>
      </c>
      <c r="F13" s="372" t="s">
        <v>262</v>
      </c>
      <c r="G13" s="1"/>
    </row>
    <row r="14" spans="1:6" ht="17.25" thickBot="1">
      <c r="A14" s="376"/>
      <c r="B14" s="216">
        <v>608917</v>
      </c>
      <c r="C14" s="346" t="s">
        <v>242</v>
      </c>
      <c r="D14" s="347" t="s">
        <v>242</v>
      </c>
      <c r="E14" s="216">
        <v>633208</v>
      </c>
      <c r="F14" s="373"/>
    </row>
    <row r="15" spans="1:7" ht="16.5">
      <c r="A15" s="374" t="s">
        <v>263</v>
      </c>
      <c r="B15" s="213">
        <v>4956433.5</v>
      </c>
      <c r="C15" s="340" t="s">
        <v>239</v>
      </c>
      <c r="D15" s="341" t="s">
        <v>217</v>
      </c>
      <c r="E15" s="213">
        <v>4297270</v>
      </c>
      <c r="F15" s="371" t="s">
        <v>263</v>
      </c>
      <c r="G15" s="1"/>
    </row>
    <row r="16" spans="1:7" ht="16.5">
      <c r="A16" s="374"/>
      <c r="B16" s="214">
        <v>556250</v>
      </c>
      <c r="C16" s="342" t="s">
        <v>242</v>
      </c>
      <c r="D16" s="343" t="s">
        <v>217</v>
      </c>
      <c r="E16" s="214">
        <v>411367</v>
      </c>
      <c r="F16" s="371"/>
      <c r="G16" s="10"/>
    </row>
    <row r="17" spans="1:7" ht="16.5">
      <c r="A17" s="374" t="s">
        <v>257</v>
      </c>
      <c r="B17" s="213">
        <v>17704870.5</v>
      </c>
      <c r="C17" s="344" t="s">
        <v>246</v>
      </c>
      <c r="D17" s="345" t="s">
        <v>238</v>
      </c>
      <c r="E17" s="213">
        <v>2380381</v>
      </c>
      <c r="F17" s="371" t="s">
        <v>257</v>
      </c>
      <c r="G17" s="1"/>
    </row>
    <row r="18" spans="1:7" ht="16.5">
      <c r="A18" s="374"/>
      <c r="B18" s="214">
        <v>2017730</v>
      </c>
      <c r="C18" s="342" t="s">
        <v>251</v>
      </c>
      <c r="D18" s="343" t="s">
        <v>238</v>
      </c>
      <c r="E18" s="214">
        <v>232304</v>
      </c>
      <c r="F18" s="371"/>
      <c r="G18" s="10"/>
    </row>
    <row r="19" spans="1:6" ht="16.5">
      <c r="A19" s="374" t="s">
        <v>256</v>
      </c>
      <c r="B19" s="213">
        <v>8375039.5</v>
      </c>
      <c r="C19" s="344" t="s">
        <v>247</v>
      </c>
      <c r="D19" s="345" t="s">
        <v>218</v>
      </c>
      <c r="E19" s="213">
        <v>2542165</v>
      </c>
      <c r="F19" s="371" t="s">
        <v>256</v>
      </c>
    </row>
    <row r="20" spans="1:6" ht="16.5">
      <c r="A20" s="374"/>
      <c r="B20" s="214">
        <v>963430</v>
      </c>
      <c r="C20" s="342" t="s">
        <v>252</v>
      </c>
      <c r="D20" s="343" t="s">
        <v>218</v>
      </c>
      <c r="E20" s="214">
        <v>250907</v>
      </c>
      <c r="F20" s="371"/>
    </row>
    <row r="21" spans="1:6" ht="16.5">
      <c r="A21" s="375" t="s">
        <v>255</v>
      </c>
      <c r="B21" s="215">
        <v>10840802.5</v>
      </c>
      <c r="C21" s="344" t="s">
        <v>248</v>
      </c>
      <c r="D21" s="345" t="s">
        <v>238</v>
      </c>
      <c r="E21" s="215">
        <v>1810717.25</v>
      </c>
      <c r="F21" s="372" t="s">
        <v>255</v>
      </c>
    </row>
    <row r="22" spans="1:6" ht="17.25" thickBot="1">
      <c r="A22" s="376"/>
      <c r="B22" s="216">
        <v>1247034</v>
      </c>
      <c r="C22" s="346" t="s">
        <v>253</v>
      </c>
      <c r="D22" s="347" t="s">
        <v>238</v>
      </c>
      <c r="E22" s="216">
        <v>175527</v>
      </c>
      <c r="F22" s="373"/>
    </row>
    <row r="23" spans="1:6" ht="16.5">
      <c r="A23" s="374" t="s">
        <v>254</v>
      </c>
      <c r="B23" s="213">
        <v>9169504.5</v>
      </c>
      <c r="C23" s="340" t="s">
        <v>249</v>
      </c>
      <c r="D23" s="341" t="s">
        <v>238</v>
      </c>
      <c r="E23" s="213">
        <v>2469972.8</v>
      </c>
      <c r="F23" s="371" t="s">
        <v>254</v>
      </c>
    </row>
    <row r="24" spans="1:6" ht="16.5">
      <c r="A24" s="374"/>
      <c r="B24" s="214">
        <v>1125059</v>
      </c>
      <c r="C24" s="342" t="s">
        <v>248</v>
      </c>
      <c r="D24" s="343" t="s">
        <v>238</v>
      </c>
      <c r="E24" s="214">
        <v>231124</v>
      </c>
      <c r="F24" s="371"/>
    </row>
    <row r="25" spans="1:6" ht="16.5">
      <c r="A25" s="374" t="s">
        <v>264</v>
      </c>
      <c r="B25" s="213">
        <v>7828867.25</v>
      </c>
      <c r="C25" s="344" t="s">
        <v>247</v>
      </c>
      <c r="D25" s="345" t="s">
        <v>218</v>
      </c>
      <c r="E25" s="213">
        <v>2865582.5</v>
      </c>
      <c r="F25" s="371" t="s">
        <v>264</v>
      </c>
    </row>
    <row r="26" spans="1:6" ht="16.5">
      <c r="A26" s="374"/>
      <c r="B26" s="214">
        <v>939115</v>
      </c>
      <c r="C26" s="342" t="s">
        <v>249</v>
      </c>
      <c r="D26" s="343" t="s">
        <v>218</v>
      </c>
      <c r="E26" s="214">
        <v>270417</v>
      </c>
      <c r="F26" s="371"/>
    </row>
    <row r="27" spans="1:6" ht="16.5">
      <c r="A27" s="374" t="s">
        <v>265</v>
      </c>
      <c r="B27" s="213">
        <v>6665324.75</v>
      </c>
      <c r="C27" s="344" t="s">
        <v>241</v>
      </c>
      <c r="D27" s="345" t="s">
        <v>238</v>
      </c>
      <c r="E27" s="213">
        <v>2044992.25</v>
      </c>
      <c r="F27" s="371" t="s">
        <v>265</v>
      </c>
    </row>
    <row r="28" spans="1:6" ht="16.5">
      <c r="A28" s="374"/>
      <c r="B28" s="214">
        <v>822422</v>
      </c>
      <c r="C28" s="342" t="s">
        <v>247</v>
      </c>
      <c r="D28" s="343" t="s">
        <v>238</v>
      </c>
      <c r="E28" s="214">
        <v>202045</v>
      </c>
      <c r="F28" s="371"/>
    </row>
    <row r="29" spans="1:6" ht="16.5">
      <c r="A29" s="375" t="s">
        <v>266</v>
      </c>
      <c r="B29" s="215">
        <v>7794427</v>
      </c>
      <c r="C29" s="344" t="s">
        <v>247</v>
      </c>
      <c r="D29" s="345" t="s">
        <v>238</v>
      </c>
      <c r="E29" s="215">
        <v>1639844.25</v>
      </c>
      <c r="F29" s="372" t="s">
        <v>266</v>
      </c>
    </row>
    <row r="30" spans="1:6" ht="17.25" thickBot="1">
      <c r="A30" s="376"/>
      <c r="B30" s="216">
        <v>1003601</v>
      </c>
      <c r="C30" s="346" t="s">
        <v>252</v>
      </c>
      <c r="D30" s="347" t="s">
        <v>238</v>
      </c>
      <c r="E30" s="216">
        <v>153834</v>
      </c>
      <c r="F30" s="373"/>
    </row>
    <row r="31" spans="1:6" ht="16.5">
      <c r="A31" s="374" t="s">
        <v>267</v>
      </c>
      <c r="B31" s="213">
        <v>5627522.75</v>
      </c>
      <c r="C31" s="340" t="s">
        <v>242</v>
      </c>
      <c r="D31" s="341" t="s">
        <v>218</v>
      </c>
      <c r="E31" s="213">
        <v>3204468.75</v>
      </c>
      <c r="F31" s="371" t="s">
        <v>267</v>
      </c>
    </row>
    <row r="32" spans="1:6" ht="16.5">
      <c r="A32" s="374"/>
      <c r="B32" s="214">
        <v>730776</v>
      </c>
      <c r="C32" s="342" t="s">
        <v>241</v>
      </c>
      <c r="D32" s="343" t="s">
        <v>218</v>
      </c>
      <c r="E32" s="214">
        <v>320765</v>
      </c>
      <c r="F32" s="371"/>
    </row>
    <row r="33" spans="1:6" ht="16.5">
      <c r="A33" s="374" t="s">
        <v>268</v>
      </c>
      <c r="B33" s="213">
        <v>4205757.25</v>
      </c>
      <c r="C33" s="344" t="s">
        <v>217</v>
      </c>
      <c r="D33" s="345" t="s">
        <v>238</v>
      </c>
      <c r="E33" s="213">
        <v>2348647</v>
      </c>
      <c r="F33" s="371" t="s">
        <v>268</v>
      </c>
    </row>
    <row r="34" spans="1:6" ht="16.5">
      <c r="A34" s="374"/>
      <c r="B34" s="214">
        <v>539220</v>
      </c>
      <c r="C34" s="342" t="s">
        <v>239</v>
      </c>
      <c r="D34" s="343" t="s">
        <v>238</v>
      </c>
      <c r="E34" s="214">
        <v>233405</v>
      </c>
      <c r="F34" s="371"/>
    </row>
    <row r="35" spans="1:6" ht="16.5">
      <c r="A35" s="374" t="s">
        <v>269</v>
      </c>
      <c r="B35" s="213">
        <v>2305897.5</v>
      </c>
      <c r="C35" s="344" t="s">
        <v>238</v>
      </c>
      <c r="D35" s="345" t="s">
        <v>218</v>
      </c>
      <c r="E35" s="213">
        <v>2677418</v>
      </c>
      <c r="F35" s="371" t="s">
        <v>269</v>
      </c>
    </row>
    <row r="36" spans="1:6" ht="16.5">
      <c r="A36" s="374"/>
      <c r="B36" s="214">
        <v>290262</v>
      </c>
      <c r="C36" s="342" t="s">
        <v>218</v>
      </c>
      <c r="D36" s="343" t="s">
        <v>218</v>
      </c>
      <c r="E36" s="214">
        <v>287036</v>
      </c>
      <c r="F36" s="371"/>
    </row>
    <row r="37" spans="1:6" ht="16.5">
      <c r="A37" s="374" t="s">
        <v>270</v>
      </c>
      <c r="B37" s="213">
        <v>1681993.6</v>
      </c>
      <c r="C37" s="344" t="s">
        <v>238</v>
      </c>
      <c r="D37" s="345" t="s">
        <v>218</v>
      </c>
      <c r="E37" s="213">
        <v>2720673</v>
      </c>
      <c r="F37" s="371" t="s">
        <v>270</v>
      </c>
    </row>
    <row r="38" spans="1:6" ht="16.5">
      <c r="A38" s="374"/>
      <c r="B38" s="214">
        <v>210666</v>
      </c>
      <c r="C38" s="342" t="s">
        <v>238</v>
      </c>
      <c r="D38" s="343" t="s">
        <v>218</v>
      </c>
      <c r="E38" s="214">
        <v>280287</v>
      </c>
      <c r="F38" s="371"/>
    </row>
    <row r="39" spans="1:6" ht="16.5">
      <c r="A39" s="375" t="s">
        <v>271</v>
      </c>
      <c r="B39" s="215">
        <v>934926.95</v>
      </c>
      <c r="C39" s="344" t="s">
        <v>240</v>
      </c>
      <c r="D39" s="345" t="s">
        <v>238</v>
      </c>
      <c r="E39" s="215">
        <v>2406600</v>
      </c>
      <c r="F39" s="372" t="s">
        <v>271</v>
      </c>
    </row>
    <row r="40" spans="1:6" ht="17.25" thickBot="1">
      <c r="A40" s="376"/>
      <c r="B40" s="216">
        <v>126034</v>
      </c>
      <c r="C40" s="346" t="s">
        <v>240</v>
      </c>
      <c r="D40" s="347" t="s">
        <v>238</v>
      </c>
      <c r="E40" s="216">
        <v>250854</v>
      </c>
      <c r="F40" s="373"/>
    </row>
    <row r="41" spans="1:6" ht="16.5">
      <c r="A41" s="374" t="s">
        <v>272</v>
      </c>
      <c r="B41" s="213">
        <v>452953.8</v>
      </c>
      <c r="C41" s="340" t="s">
        <v>240</v>
      </c>
      <c r="D41" s="341" t="s">
        <v>218</v>
      </c>
      <c r="E41" s="213">
        <v>2955062</v>
      </c>
      <c r="F41" s="371" t="s">
        <v>272</v>
      </c>
    </row>
    <row r="42" spans="1:6" ht="16.5">
      <c r="A42" s="374"/>
      <c r="B42" s="214">
        <v>69371</v>
      </c>
      <c r="C42" s="342" t="s">
        <v>240</v>
      </c>
      <c r="D42" s="343" t="s">
        <v>218</v>
      </c>
      <c r="E42" s="214">
        <v>314773</v>
      </c>
      <c r="F42" s="371"/>
    </row>
    <row r="43" spans="1:6" ht="16.5">
      <c r="A43" s="374" t="s">
        <v>273</v>
      </c>
      <c r="B43" s="213">
        <v>329298.5</v>
      </c>
      <c r="C43" s="344" t="s">
        <v>240</v>
      </c>
      <c r="D43" s="345" t="s">
        <v>217</v>
      </c>
      <c r="E43" s="213">
        <v>4228698.5</v>
      </c>
      <c r="F43" s="371" t="s">
        <v>273</v>
      </c>
    </row>
    <row r="44" spans="1:6" ht="16.5">
      <c r="A44" s="374"/>
      <c r="B44" s="214">
        <v>53140</v>
      </c>
      <c r="C44" s="342" t="s">
        <v>240</v>
      </c>
      <c r="D44" s="343" t="s">
        <v>217</v>
      </c>
      <c r="E44" s="214">
        <v>443436</v>
      </c>
      <c r="F44" s="371"/>
    </row>
    <row r="45" spans="1:6" ht="16.5">
      <c r="A45" s="374" t="s">
        <v>274</v>
      </c>
      <c r="B45" s="213">
        <v>145077.5</v>
      </c>
      <c r="C45" s="344" t="s">
        <v>240</v>
      </c>
      <c r="D45" s="345" t="s">
        <v>217</v>
      </c>
      <c r="E45" s="213">
        <v>4000892.5</v>
      </c>
      <c r="F45" s="371" t="s">
        <v>274</v>
      </c>
    </row>
    <row r="46" spans="1:6" ht="16.5">
      <c r="A46" s="374"/>
      <c r="B46" s="214">
        <v>25948</v>
      </c>
      <c r="C46" s="342" t="s">
        <v>240</v>
      </c>
      <c r="D46" s="343" t="s">
        <v>217</v>
      </c>
      <c r="E46" s="214">
        <v>429697</v>
      </c>
      <c r="F46" s="371"/>
    </row>
    <row r="47" spans="1:6" ht="16.5">
      <c r="A47" s="375" t="s">
        <v>275</v>
      </c>
      <c r="B47" s="215">
        <v>101622</v>
      </c>
      <c r="C47" s="344" t="s">
        <v>240</v>
      </c>
      <c r="D47" s="345" t="s">
        <v>217</v>
      </c>
      <c r="E47" s="215">
        <v>3843768.5</v>
      </c>
      <c r="F47" s="372" t="s">
        <v>275</v>
      </c>
    </row>
    <row r="48" spans="1:6" ht="17.25" thickBot="1">
      <c r="A48" s="376"/>
      <c r="B48" s="216">
        <v>18901</v>
      </c>
      <c r="C48" s="346" t="s">
        <v>240</v>
      </c>
      <c r="D48" s="347" t="s">
        <v>217</v>
      </c>
      <c r="E48" s="216">
        <v>399079</v>
      </c>
      <c r="F48" s="373"/>
    </row>
    <row r="49" spans="1:6" ht="16.5">
      <c r="A49" s="374" t="s">
        <v>276</v>
      </c>
      <c r="B49" s="213">
        <v>337473</v>
      </c>
      <c r="C49" s="340" t="s">
        <v>240</v>
      </c>
      <c r="D49" s="341" t="s">
        <v>217</v>
      </c>
      <c r="E49" s="213">
        <v>3980849.5</v>
      </c>
      <c r="F49" s="371" t="s">
        <v>276</v>
      </c>
    </row>
    <row r="50" spans="1:6" ht="16.5">
      <c r="A50" s="374"/>
      <c r="B50" s="214">
        <v>51382</v>
      </c>
      <c r="C50" s="342" t="s">
        <v>240</v>
      </c>
      <c r="D50" s="343" t="s">
        <v>217</v>
      </c>
      <c r="E50" s="214">
        <v>417446</v>
      </c>
      <c r="F50" s="371"/>
    </row>
    <row r="51" spans="1:6" ht="16.5">
      <c r="A51" s="374" t="s">
        <v>287</v>
      </c>
      <c r="B51" s="213">
        <v>199496</v>
      </c>
      <c r="C51" s="344" t="s">
        <v>240</v>
      </c>
      <c r="D51" s="345" t="s">
        <v>218</v>
      </c>
      <c r="E51" s="213">
        <v>3169826.2</v>
      </c>
      <c r="F51" s="371" t="s">
        <v>287</v>
      </c>
    </row>
    <row r="52" spans="1:6" ht="16.5">
      <c r="A52" s="374"/>
      <c r="B52" s="214">
        <v>31210</v>
      </c>
      <c r="C52" s="342" t="s">
        <v>240</v>
      </c>
      <c r="D52" s="343" t="s">
        <v>218</v>
      </c>
      <c r="E52" s="214">
        <v>344395</v>
      </c>
      <c r="F52" s="371"/>
    </row>
    <row r="53" spans="1:6" ht="16.5">
      <c r="A53" s="374" t="s">
        <v>288</v>
      </c>
      <c r="B53" s="213">
        <v>128804.5</v>
      </c>
      <c r="C53" s="344" t="s">
        <v>240</v>
      </c>
      <c r="D53" s="345" t="s">
        <v>218</v>
      </c>
      <c r="E53" s="213">
        <v>2737786.5</v>
      </c>
      <c r="F53" s="371" t="s">
        <v>288</v>
      </c>
    </row>
    <row r="54" spans="1:6" ht="16.5">
      <c r="A54" s="374"/>
      <c r="B54" s="214">
        <v>22126</v>
      </c>
      <c r="C54" s="342" t="s">
        <v>240</v>
      </c>
      <c r="D54" s="343" t="s">
        <v>218</v>
      </c>
      <c r="E54" s="214">
        <v>295136</v>
      </c>
      <c r="F54" s="371"/>
    </row>
    <row r="55" spans="1:6" ht="16.5">
      <c r="A55" s="375" t="s">
        <v>289</v>
      </c>
      <c r="B55" s="215">
        <v>93138.5</v>
      </c>
      <c r="C55" s="344" t="s">
        <v>240</v>
      </c>
      <c r="D55" s="345" t="s">
        <v>217</v>
      </c>
      <c r="E55" s="215">
        <v>4258738</v>
      </c>
      <c r="F55" s="372" t="s">
        <v>289</v>
      </c>
    </row>
    <row r="56" spans="1:6" ht="17.25" thickBot="1">
      <c r="A56" s="376"/>
      <c r="B56" s="216">
        <v>16980</v>
      </c>
      <c r="C56" s="346" t="s">
        <v>240</v>
      </c>
      <c r="D56" s="347" t="s">
        <v>239</v>
      </c>
      <c r="E56" s="216">
        <v>485739</v>
      </c>
      <c r="F56" s="373"/>
    </row>
    <row r="57" spans="1:6" ht="16.5">
      <c r="A57" s="374" t="s">
        <v>111</v>
      </c>
      <c r="B57" s="213">
        <v>95765.5</v>
      </c>
      <c r="C57" s="340" t="s">
        <v>240</v>
      </c>
      <c r="D57" s="341" t="s">
        <v>239</v>
      </c>
      <c r="E57" s="213">
        <v>5344401.8</v>
      </c>
      <c r="F57" s="371" t="s">
        <v>111</v>
      </c>
    </row>
    <row r="58" spans="1:6" ht="16.5">
      <c r="A58" s="374"/>
      <c r="B58" s="214">
        <v>17642</v>
      </c>
      <c r="C58" s="342" t="s">
        <v>240</v>
      </c>
      <c r="D58" s="343" t="s">
        <v>242</v>
      </c>
      <c r="E58" s="214">
        <v>571806</v>
      </c>
      <c r="F58" s="371"/>
    </row>
    <row r="59" spans="1:6" ht="16.5">
      <c r="A59" s="374" t="s">
        <v>112</v>
      </c>
      <c r="B59" s="213">
        <v>44426</v>
      </c>
      <c r="C59" s="344" t="s">
        <v>240</v>
      </c>
      <c r="D59" s="345" t="s">
        <v>217</v>
      </c>
      <c r="E59" s="213">
        <v>4403114.5</v>
      </c>
      <c r="F59" s="371" t="s">
        <v>112</v>
      </c>
    </row>
    <row r="60" spans="1:6" ht="16.5">
      <c r="A60" s="374"/>
      <c r="B60" s="214">
        <v>9109</v>
      </c>
      <c r="C60" s="342" t="s">
        <v>240</v>
      </c>
      <c r="D60" s="343" t="s">
        <v>239</v>
      </c>
      <c r="E60" s="214">
        <v>465440</v>
      </c>
      <c r="F60" s="371"/>
    </row>
    <row r="61" spans="1:6" ht="16.5">
      <c r="A61" s="374" t="s">
        <v>113</v>
      </c>
      <c r="B61" s="213">
        <v>53433</v>
      </c>
      <c r="C61" s="344" t="s">
        <v>240</v>
      </c>
      <c r="D61" s="345" t="s">
        <v>217</v>
      </c>
      <c r="E61" s="213">
        <v>3645561.5</v>
      </c>
      <c r="F61" s="371" t="s">
        <v>113</v>
      </c>
    </row>
    <row r="62" spans="1:6" ht="16.5">
      <c r="A62" s="374"/>
      <c r="B62" s="214">
        <v>9722</v>
      </c>
      <c r="C62" s="342" t="s">
        <v>240</v>
      </c>
      <c r="D62" s="343" t="s">
        <v>217</v>
      </c>
      <c r="E62" s="214">
        <v>388180</v>
      </c>
      <c r="F62" s="371"/>
    </row>
    <row r="63" spans="1:6" ht="16.5">
      <c r="A63" s="374" t="s">
        <v>114</v>
      </c>
      <c r="B63" s="213">
        <v>50425</v>
      </c>
      <c r="C63" s="344" t="s">
        <v>240</v>
      </c>
      <c r="D63" s="345" t="s">
        <v>239</v>
      </c>
      <c r="E63" s="213">
        <v>4741084</v>
      </c>
      <c r="F63" s="371" t="s">
        <v>114</v>
      </c>
    </row>
    <row r="64" spans="1:6" ht="16.5">
      <c r="A64" s="374"/>
      <c r="B64" s="214">
        <v>8826</v>
      </c>
      <c r="C64" s="342" t="s">
        <v>240</v>
      </c>
      <c r="D64" s="343" t="s">
        <v>239</v>
      </c>
      <c r="E64" s="214">
        <v>461784</v>
      </c>
      <c r="F64" s="371"/>
    </row>
    <row r="65" spans="1:6" ht="16.5">
      <c r="A65" s="375" t="s">
        <v>115</v>
      </c>
      <c r="B65" s="215">
        <v>35546</v>
      </c>
      <c r="C65" s="344" t="s">
        <v>240</v>
      </c>
      <c r="D65" s="345" t="s">
        <v>239</v>
      </c>
      <c r="E65" s="215">
        <v>5355873</v>
      </c>
      <c r="F65" s="372" t="s">
        <v>115</v>
      </c>
    </row>
    <row r="66" spans="1:6" ht="17.25" thickBot="1">
      <c r="A66" s="376"/>
      <c r="B66" s="216">
        <v>7940</v>
      </c>
      <c r="C66" s="346" t="s">
        <v>240</v>
      </c>
      <c r="D66" s="347" t="s">
        <v>239</v>
      </c>
      <c r="E66" s="216">
        <v>538299</v>
      </c>
      <c r="F66" s="373"/>
    </row>
    <row r="67" spans="1:6" ht="16.5">
      <c r="A67" s="374" t="s">
        <v>116</v>
      </c>
      <c r="B67" s="213">
        <v>35397.5</v>
      </c>
      <c r="C67" s="340" t="s">
        <v>240</v>
      </c>
      <c r="D67" s="341" t="s">
        <v>239</v>
      </c>
      <c r="E67" s="213">
        <v>4908416.5</v>
      </c>
      <c r="F67" s="371" t="s">
        <v>116</v>
      </c>
    </row>
    <row r="68" spans="1:6" ht="16.5">
      <c r="A68" s="374"/>
      <c r="B68" s="214">
        <v>6290</v>
      </c>
      <c r="C68" s="342" t="s">
        <v>240</v>
      </c>
      <c r="D68" s="343" t="s">
        <v>239</v>
      </c>
      <c r="E68" s="214">
        <v>501251</v>
      </c>
      <c r="F68" s="371"/>
    </row>
    <row r="69" spans="1:6" ht="16.5">
      <c r="A69" s="374" t="s">
        <v>135</v>
      </c>
      <c r="B69" s="213">
        <v>23288</v>
      </c>
      <c r="C69" s="344" t="s">
        <v>240</v>
      </c>
      <c r="D69" s="345" t="s">
        <v>239</v>
      </c>
      <c r="E69" s="213">
        <v>4725438</v>
      </c>
      <c r="F69" s="371" t="s">
        <v>135</v>
      </c>
    </row>
    <row r="70" spans="1:6" ht="16.5">
      <c r="A70" s="374"/>
      <c r="B70" s="214">
        <v>6600</v>
      </c>
      <c r="C70" s="342" t="s">
        <v>240</v>
      </c>
      <c r="D70" s="343" t="s">
        <v>239</v>
      </c>
      <c r="E70" s="214">
        <v>485244</v>
      </c>
      <c r="F70" s="371"/>
    </row>
    <row r="71" spans="1:6" ht="16.5">
      <c r="A71" s="374" t="s">
        <v>136</v>
      </c>
      <c r="B71" s="213">
        <v>26691</v>
      </c>
      <c r="C71" s="344" t="s">
        <v>240</v>
      </c>
      <c r="D71" s="345" t="s">
        <v>217</v>
      </c>
      <c r="E71" s="213">
        <v>3525685</v>
      </c>
      <c r="F71" s="371" t="s">
        <v>136</v>
      </c>
    </row>
    <row r="72" spans="1:6" ht="16.5">
      <c r="A72" s="374"/>
      <c r="B72" s="214">
        <v>5465</v>
      </c>
      <c r="C72" s="342" t="s">
        <v>240</v>
      </c>
      <c r="D72" s="343" t="s">
        <v>217</v>
      </c>
      <c r="E72" s="214">
        <v>365681</v>
      </c>
      <c r="F72" s="371"/>
    </row>
    <row r="73" spans="1:6" ht="16.5">
      <c r="A73" s="375" t="s">
        <v>117</v>
      </c>
      <c r="B73" s="215">
        <v>31140</v>
      </c>
      <c r="C73" s="344" t="s">
        <v>240</v>
      </c>
      <c r="D73" s="345" t="s">
        <v>218</v>
      </c>
      <c r="E73" s="215">
        <v>3396011.5</v>
      </c>
      <c r="F73" s="372" t="s">
        <v>117</v>
      </c>
    </row>
    <row r="74" spans="1:6" ht="17.25" thickBot="1">
      <c r="A74" s="376"/>
      <c r="B74" s="216">
        <v>6554</v>
      </c>
      <c r="C74" s="346" t="s">
        <v>240</v>
      </c>
      <c r="D74" s="347" t="s">
        <v>218</v>
      </c>
      <c r="E74" s="216">
        <v>343767</v>
      </c>
      <c r="F74" s="373"/>
    </row>
    <row r="75" spans="1:6" ht="16.5">
      <c r="A75" s="374" t="s">
        <v>118</v>
      </c>
      <c r="B75" s="213">
        <v>37115</v>
      </c>
      <c r="C75" s="340" t="s">
        <v>240</v>
      </c>
      <c r="D75" s="341" t="s">
        <v>217</v>
      </c>
      <c r="E75" s="213">
        <v>3884407.5</v>
      </c>
      <c r="F75" s="371" t="s">
        <v>118</v>
      </c>
    </row>
    <row r="76" spans="1:6" ht="16.5">
      <c r="A76" s="374"/>
      <c r="B76" s="214">
        <v>5264</v>
      </c>
      <c r="C76" s="342" t="s">
        <v>240</v>
      </c>
      <c r="D76" s="343" t="s">
        <v>217</v>
      </c>
      <c r="E76" s="214">
        <v>378350</v>
      </c>
      <c r="F76" s="371"/>
    </row>
    <row r="77" spans="1:6" ht="16.5">
      <c r="A77" s="374" t="s">
        <v>119</v>
      </c>
      <c r="B77" s="213">
        <v>98149</v>
      </c>
      <c r="C77" s="344" t="s">
        <v>240</v>
      </c>
      <c r="D77" s="345" t="s">
        <v>239</v>
      </c>
      <c r="E77" s="213">
        <v>5236609</v>
      </c>
      <c r="F77" s="371" t="s">
        <v>119</v>
      </c>
    </row>
    <row r="78" spans="1:6" ht="16.5">
      <c r="A78" s="374"/>
      <c r="B78" s="214">
        <v>12699</v>
      </c>
      <c r="C78" s="342" t="s">
        <v>240</v>
      </c>
      <c r="D78" s="343" t="s">
        <v>239</v>
      </c>
      <c r="E78" s="214">
        <v>521209</v>
      </c>
      <c r="F78" s="371"/>
    </row>
    <row r="79" spans="1:6" ht="16.5">
      <c r="A79" s="374" t="s">
        <v>120</v>
      </c>
      <c r="B79" s="213">
        <v>100542</v>
      </c>
      <c r="C79" s="344" t="s">
        <v>240</v>
      </c>
      <c r="D79" s="345" t="s">
        <v>217</v>
      </c>
      <c r="E79" s="213">
        <v>3739596</v>
      </c>
      <c r="F79" s="371" t="s">
        <v>120</v>
      </c>
    </row>
    <row r="80" spans="1:6" ht="16.5">
      <c r="A80" s="374"/>
      <c r="B80" s="214">
        <v>13620</v>
      </c>
      <c r="C80" s="342" t="s">
        <v>240</v>
      </c>
      <c r="D80" s="343" t="s">
        <v>217</v>
      </c>
      <c r="E80" s="214">
        <v>380841</v>
      </c>
      <c r="F80" s="371"/>
    </row>
    <row r="81" spans="1:6" ht="16.5">
      <c r="A81" s="375" t="s">
        <v>121</v>
      </c>
      <c r="B81" s="215">
        <v>514807.5</v>
      </c>
      <c r="C81" s="344" t="s">
        <v>240</v>
      </c>
      <c r="D81" s="345" t="s">
        <v>218</v>
      </c>
      <c r="E81" s="215">
        <v>2513220</v>
      </c>
      <c r="F81" s="372" t="s">
        <v>121</v>
      </c>
    </row>
    <row r="82" spans="1:6" ht="17.25" thickBot="1">
      <c r="A82" s="376"/>
      <c r="B82" s="216">
        <v>69557</v>
      </c>
      <c r="C82" s="346" t="s">
        <v>240</v>
      </c>
      <c r="D82" s="347" t="s">
        <v>218</v>
      </c>
      <c r="E82" s="216">
        <v>252528</v>
      </c>
      <c r="F82" s="373"/>
    </row>
    <row r="83" spans="1:6" ht="16.5">
      <c r="A83" s="374" t="s">
        <v>122</v>
      </c>
      <c r="B83" s="213">
        <v>1033463.5</v>
      </c>
      <c r="C83" s="340" t="s">
        <v>240</v>
      </c>
      <c r="D83" s="341" t="s">
        <v>238</v>
      </c>
      <c r="E83" s="213">
        <v>2275362.5</v>
      </c>
      <c r="F83" s="371" t="s">
        <v>122</v>
      </c>
    </row>
    <row r="84" spans="1:6" ht="16.5">
      <c r="A84" s="374"/>
      <c r="B84" s="214">
        <v>112294</v>
      </c>
      <c r="C84" s="342" t="s">
        <v>240</v>
      </c>
      <c r="D84" s="343" t="s">
        <v>217</v>
      </c>
      <c r="E84" s="214">
        <v>227049</v>
      </c>
      <c r="F84" s="371"/>
    </row>
    <row r="85" spans="1:6" ht="16.5">
      <c r="A85" s="374" t="s">
        <v>123</v>
      </c>
      <c r="B85" s="213">
        <v>1098722</v>
      </c>
      <c r="C85" s="344" t="s">
        <v>240</v>
      </c>
      <c r="D85" s="345" t="s">
        <v>218</v>
      </c>
      <c r="E85" s="213">
        <v>3372047.5</v>
      </c>
      <c r="F85" s="371" t="s">
        <v>123</v>
      </c>
    </row>
    <row r="86" spans="1:6" ht="16.5">
      <c r="A86" s="374"/>
      <c r="B86" s="214">
        <v>129644</v>
      </c>
      <c r="C86" s="342" t="s">
        <v>240</v>
      </c>
      <c r="D86" s="343" t="s">
        <v>218</v>
      </c>
      <c r="E86" s="214">
        <v>309420</v>
      </c>
      <c r="F86" s="371"/>
    </row>
    <row r="87" spans="1:6" ht="16.5">
      <c r="A87" s="374" t="s">
        <v>124</v>
      </c>
      <c r="B87" s="213">
        <v>1175039</v>
      </c>
      <c r="C87" s="344" t="s">
        <v>240</v>
      </c>
      <c r="D87" s="345" t="s">
        <v>218</v>
      </c>
      <c r="E87" s="213">
        <v>3424815</v>
      </c>
      <c r="F87" s="371" t="s">
        <v>124</v>
      </c>
    </row>
    <row r="88" spans="1:6" ht="16.5">
      <c r="A88" s="374"/>
      <c r="B88" s="214">
        <v>132391</v>
      </c>
      <c r="C88" s="342" t="s">
        <v>240</v>
      </c>
      <c r="D88" s="343" t="s">
        <v>218</v>
      </c>
      <c r="E88" s="214">
        <v>327871</v>
      </c>
      <c r="F88" s="371"/>
    </row>
    <row r="89" spans="1:6" ht="16.5">
      <c r="A89" s="374" t="s">
        <v>125</v>
      </c>
      <c r="B89" s="213">
        <v>839690.5</v>
      </c>
      <c r="C89" s="344" t="s">
        <v>240</v>
      </c>
      <c r="D89" s="345" t="s">
        <v>217</v>
      </c>
      <c r="E89" s="213">
        <v>4091758</v>
      </c>
      <c r="F89" s="371" t="s">
        <v>125</v>
      </c>
    </row>
    <row r="90" spans="1:6" ht="16.5">
      <c r="A90" s="374"/>
      <c r="B90" s="214">
        <v>102942</v>
      </c>
      <c r="C90" s="342" t="s">
        <v>240</v>
      </c>
      <c r="D90" s="343" t="s">
        <v>217</v>
      </c>
      <c r="E90" s="214">
        <v>404058</v>
      </c>
      <c r="F90" s="371"/>
    </row>
    <row r="91" spans="1:6" ht="16.5">
      <c r="A91" s="375" t="s">
        <v>126</v>
      </c>
      <c r="B91" s="215">
        <v>677555.5</v>
      </c>
      <c r="C91" s="344" t="s">
        <v>240</v>
      </c>
      <c r="D91" s="345" t="s">
        <v>239</v>
      </c>
      <c r="E91" s="215">
        <v>4634659</v>
      </c>
      <c r="F91" s="372" t="s">
        <v>126</v>
      </c>
    </row>
    <row r="92" spans="1:6" ht="17.25" thickBot="1">
      <c r="A92" s="376"/>
      <c r="B92" s="216">
        <v>87316</v>
      </c>
      <c r="C92" s="346" t="s">
        <v>240</v>
      </c>
      <c r="D92" s="347" t="s">
        <v>217</v>
      </c>
      <c r="E92" s="216">
        <v>445689</v>
      </c>
      <c r="F92" s="373"/>
    </row>
    <row r="93" spans="1:6" ht="16.5">
      <c r="A93" s="374" t="s">
        <v>127</v>
      </c>
      <c r="B93" s="213">
        <v>10990307.5</v>
      </c>
      <c r="C93" s="340" t="s">
        <v>248</v>
      </c>
      <c r="D93" s="341" t="s">
        <v>240</v>
      </c>
      <c r="E93" s="213">
        <v>1128416.5</v>
      </c>
      <c r="F93" s="371" t="s">
        <v>127</v>
      </c>
    </row>
    <row r="94" spans="1:6" ht="16.5">
      <c r="A94" s="374"/>
      <c r="B94" s="214">
        <v>1201599</v>
      </c>
      <c r="C94" s="342" t="s">
        <v>253</v>
      </c>
      <c r="D94" s="343" t="s">
        <v>240</v>
      </c>
      <c r="E94" s="214">
        <v>110580</v>
      </c>
      <c r="F94" s="371"/>
    </row>
    <row r="95" spans="1:6" ht="16.5">
      <c r="A95" s="374" t="s">
        <v>128</v>
      </c>
      <c r="B95" s="213">
        <v>11081171</v>
      </c>
      <c r="C95" s="344" t="s">
        <v>248</v>
      </c>
      <c r="D95" s="345" t="s">
        <v>242</v>
      </c>
      <c r="E95" s="213">
        <v>6319526</v>
      </c>
      <c r="F95" s="371" t="s">
        <v>128</v>
      </c>
    </row>
    <row r="96" spans="1:6" ht="16.5">
      <c r="A96" s="374"/>
      <c r="B96" s="214">
        <v>1172151</v>
      </c>
      <c r="C96" s="342" t="s">
        <v>253</v>
      </c>
      <c r="D96" s="343" t="s">
        <v>242</v>
      </c>
      <c r="E96" s="214">
        <v>575152</v>
      </c>
      <c r="F96" s="371"/>
    </row>
    <row r="97" spans="1:6" ht="16.5">
      <c r="A97" s="374" t="s">
        <v>129</v>
      </c>
      <c r="B97" s="213">
        <v>6969444.5</v>
      </c>
      <c r="C97" s="344" t="s">
        <v>241</v>
      </c>
      <c r="D97" s="345" t="s">
        <v>242</v>
      </c>
      <c r="E97" s="213">
        <v>5774720</v>
      </c>
      <c r="F97" s="371" t="s">
        <v>129</v>
      </c>
    </row>
    <row r="98" spans="1:6" ht="16.5">
      <c r="A98" s="374"/>
      <c r="B98" s="214">
        <v>741068</v>
      </c>
      <c r="C98" s="342" t="s">
        <v>241</v>
      </c>
      <c r="D98" s="343" t="s">
        <v>242</v>
      </c>
      <c r="E98" s="214">
        <v>599781</v>
      </c>
      <c r="F98" s="371"/>
    </row>
    <row r="99" spans="1:6" ht="16.5">
      <c r="A99" s="375" t="s">
        <v>130</v>
      </c>
      <c r="B99" s="215">
        <v>3919877</v>
      </c>
      <c r="C99" s="344" t="s">
        <v>217</v>
      </c>
      <c r="D99" s="345" t="s">
        <v>217</v>
      </c>
      <c r="E99" s="215">
        <v>3644424</v>
      </c>
      <c r="F99" s="372" t="s">
        <v>130</v>
      </c>
    </row>
    <row r="100" spans="1:6" ht="17.25" thickBot="1">
      <c r="A100" s="376"/>
      <c r="B100" s="216">
        <v>447268</v>
      </c>
      <c r="C100" s="346" t="s">
        <v>217</v>
      </c>
      <c r="D100" s="347" t="s">
        <v>217</v>
      </c>
      <c r="E100" s="216">
        <v>366605</v>
      </c>
      <c r="F100" s="373"/>
    </row>
    <row r="101" spans="1:6" ht="16.5">
      <c r="A101" s="374" t="s">
        <v>131</v>
      </c>
      <c r="B101" s="213">
        <v>8688078.5</v>
      </c>
      <c r="C101" s="340" t="s">
        <v>249</v>
      </c>
      <c r="D101" s="341" t="s">
        <v>238</v>
      </c>
      <c r="E101" s="213">
        <v>2046114</v>
      </c>
      <c r="F101" s="371" t="s">
        <v>131</v>
      </c>
    </row>
    <row r="102" spans="1:6" ht="16.5">
      <c r="A102" s="374"/>
      <c r="B102" s="214">
        <v>929316</v>
      </c>
      <c r="C102" s="342" t="s">
        <v>249</v>
      </c>
      <c r="D102" s="343" t="s">
        <v>238</v>
      </c>
      <c r="E102" s="214">
        <v>207591</v>
      </c>
      <c r="F102" s="371"/>
    </row>
    <row r="103" spans="1:6" ht="16.5">
      <c r="A103" s="374" t="s">
        <v>132</v>
      </c>
      <c r="B103" s="213">
        <v>6640117</v>
      </c>
      <c r="C103" s="344" t="s">
        <v>241</v>
      </c>
      <c r="D103" s="345" t="s">
        <v>217</v>
      </c>
      <c r="E103" s="213">
        <v>3663167</v>
      </c>
      <c r="F103" s="371" t="s">
        <v>132</v>
      </c>
    </row>
    <row r="104" spans="1:6" ht="16.5">
      <c r="A104" s="374"/>
      <c r="B104" s="214">
        <v>723698</v>
      </c>
      <c r="C104" s="342" t="s">
        <v>241</v>
      </c>
      <c r="D104" s="343" t="s">
        <v>217</v>
      </c>
      <c r="E104" s="214">
        <v>351980</v>
      </c>
      <c r="F104" s="371"/>
    </row>
    <row r="105" spans="1:6" ht="16.5">
      <c r="A105" s="374" t="s">
        <v>133</v>
      </c>
      <c r="B105" s="213">
        <v>5206497.5</v>
      </c>
      <c r="C105" s="344" t="s">
        <v>239</v>
      </c>
      <c r="D105" s="345" t="s">
        <v>218</v>
      </c>
      <c r="E105" s="213">
        <v>3068135</v>
      </c>
      <c r="F105" s="371" t="s">
        <v>133</v>
      </c>
    </row>
    <row r="106" spans="1:6" ht="16.5">
      <c r="A106" s="374"/>
      <c r="B106" s="214">
        <v>578423</v>
      </c>
      <c r="C106" s="342" t="s">
        <v>242</v>
      </c>
      <c r="D106" s="343" t="s">
        <v>218</v>
      </c>
      <c r="E106" s="214">
        <v>307246</v>
      </c>
      <c r="F106" s="371"/>
    </row>
    <row r="107" spans="1:6" ht="16.5">
      <c r="A107" s="375" t="s">
        <v>134</v>
      </c>
      <c r="B107" s="215">
        <v>3286500</v>
      </c>
      <c r="C107" s="344" t="s">
        <v>218</v>
      </c>
      <c r="D107" s="345" t="s">
        <v>217</v>
      </c>
      <c r="E107" s="215">
        <v>3819378.5</v>
      </c>
      <c r="F107" s="372" t="s">
        <v>134</v>
      </c>
    </row>
    <row r="108" spans="1:6" ht="17.25" thickBot="1">
      <c r="A108" s="376"/>
      <c r="B108" s="216">
        <v>375564</v>
      </c>
      <c r="C108" s="346" t="s">
        <v>217</v>
      </c>
      <c r="D108" s="347" t="s">
        <v>217</v>
      </c>
      <c r="E108" s="216">
        <v>366640</v>
      </c>
      <c r="F108" s="373"/>
    </row>
  </sheetData>
  <mergeCells count="108">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A3:A4"/>
    <mergeCell ref="F3:F4"/>
    <mergeCell ref="A2:F2"/>
    <mergeCell ref="A1:F1"/>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I7"/>
  <sheetViews>
    <sheetView workbookViewId="0" topLeftCell="A1">
      <selection activeCell="A1" sqref="A1"/>
    </sheetView>
  </sheetViews>
  <sheetFormatPr defaultColWidth="9.00390625" defaultRowHeight="12.75"/>
  <cols>
    <col min="1" max="1" width="5.625" style="217" bestFit="1" customWidth="1"/>
    <col min="2" max="2" width="13.375" style="217" bestFit="1" customWidth="1"/>
    <col min="3" max="3" width="5.625" style="217" bestFit="1" customWidth="1"/>
    <col min="4" max="4" width="11.00390625" style="217" bestFit="1" customWidth="1"/>
    <col min="5" max="5" width="21.125" style="217" bestFit="1" customWidth="1"/>
    <col min="6" max="6" width="7.75390625" style="217" bestFit="1" customWidth="1"/>
    <col min="7" max="7" width="13.875" style="217" bestFit="1" customWidth="1"/>
    <col min="8" max="8" width="27.375" style="217" bestFit="1" customWidth="1"/>
    <col min="9" max="9" width="7.75390625" style="217" bestFit="1" customWidth="1"/>
    <col min="10" max="16384" width="10.75390625" style="217" customWidth="1"/>
  </cols>
  <sheetData>
    <row r="1" spans="1:9" s="220" customFormat="1" ht="17.25" thickBot="1">
      <c r="A1" s="212" t="s">
        <v>195</v>
      </c>
      <c r="B1" s="227" t="s">
        <v>196</v>
      </c>
      <c r="C1" s="226" t="s">
        <v>197</v>
      </c>
      <c r="D1" s="227" t="s">
        <v>198</v>
      </c>
      <c r="E1" s="227" t="s">
        <v>199</v>
      </c>
      <c r="F1" s="227" t="s">
        <v>200</v>
      </c>
      <c r="G1" s="226" t="s">
        <v>201</v>
      </c>
      <c r="H1" s="226" t="s">
        <v>45</v>
      </c>
      <c r="I1" s="226" t="s">
        <v>200</v>
      </c>
    </row>
    <row r="2" spans="1:9" ht="16.5">
      <c r="A2" s="228">
        <v>2010</v>
      </c>
      <c r="B2" s="245">
        <v>41064394</v>
      </c>
      <c r="C2" s="239">
        <v>252</v>
      </c>
      <c r="D2" s="228">
        <v>65</v>
      </c>
      <c r="E2" s="229">
        <v>21706524</v>
      </c>
      <c r="F2" s="230">
        <f aca="true" t="shared" si="0" ref="F2:F7">SUM(E2/B2)</f>
        <v>0.5285972075954658</v>
      </c>
      <c r="G2" s="228">
        <v>187</v>
      </c>
      <c r="H2" s="250">
        <v>19357870</v>
      </c>
      <c r="I2" s="230">
        <f aca="true" t="shared" si="1" ref="I2:I7">SUM(H2/B2)</f>
        <v>0.4714027924045342</v>
      </c>
    </row>
    <row r="3" spans="1:9" ht="16.5">
      <c r="A3" s="233">
        <v>2009</v>
      </c>
      <c r="B3" s="221">
        <v>36899954</v>
      </c>
      <c r="C3" s="240">
        <v>255</v>
      </c>
      <c r="D3" s="247">
        <v>69</v>
      </c>
      <c r="E3" s="222">
        <v>18790700</v>
      </c>
      <c r="F3" s="232">
        <f t="shared" si="0"/>
        <v>0.5092336971476984</v>
      </c>
      <c r="G3" s="231">
        <v>186</v>
      </c>
      <c r="H3" s="222">
        <v>18109254</v>
      </c>
      <c r="I3" s="232">
        <f t="shared" si="1"/>
        <v>0.49076630285230166</v>
      </c>
    </row>
    <row r="4" spans="1:9" ht="16.5">
      <c r="A4" s="233">
        <v>2008</v>
      </c>
      <c r="B4" s="221">
        <v>38465046</v>
      </c>
      <c r="C4" s="246">
        <v>265</v>
      </c>
      <c r="D4" s="233">
        <v>50</v>
      </c>
      <c r="E4" s="248">
        <v>23074291</v>
      </c>
      <c r="F4" s="249">
        <f t="shared" si="0"/>
        <v>0.5998768596299092</v>
      </c>
      <c r="G4" s="247">
        <v>215</v>
      </c>
      <c r="H4" s="223">
        <v>15390755</v>
      </c>
      <c r="I4" s="232">
        <f t="shared" si="1"/>
        <v>0.40012314037009084</v>
      </c>
    </row>
    <row r="5" spans="1:9" ht="16.5">
      <c r="A5" s="233">
        <v>2007</v>
      </c>
      <c r="B5" s="221">
        <v>31161700</v>
      </c>
      <c r="C5" s="241">
        <v>247</v>
      </c>
      <c r="D5" s="233">
        <v>40</v>
      </c>
      <c r="E5" s="223">
        <v>11875820</v>
      </c>
      <c r="F5" s="232">
        <f t="shared" si="0"/>
        <v>0.3811030848766274</v>
      </c>
      <c r="G5" s="233">
        <v>207</v>
      </c>
      <c r="H5" s="223">
        <v>19285880</v>
      </c>
      <c r="I5" s="249">
        <f t="shared" si="1"/>
        <v>0.6188969151233726</v>
      </c>
    </row>
    <row r="6" spans="1:9" ht="16.5">
      <c r="A6" s="234">
        <v>2006</v>
      </c>
      <c r="B6" s="224">
        <v>34860844</v>
      </c>
      <c r="C6" s="242">
        <v>238</v>
      </c>
      <c r="D6" s="234">
        <v>34</v>
      </c>
      <c r="E6" s="225">
        <v>17800496</v>
      </c>
      <c r="F6" s="235">
        <f t="shared" si="0"/>
        <v>0.510615749865379</v>
      </c>
      <c r="G6" s="234">
        <v>204</v>
      </c>
      <c r="H6" s="225">
        <f>B6-E6</f>
        <v>17060348</v>
      </c>
      <c r="I6" s="235">
        <f t="shared" si="1"/>
        <v>0.48938425013462095</v>
      </c>
    </row>
    <row r="7" spans="1:9" ht="17.25" thickBot="1">
      <c r="A7" s="236">
        <v>2005</v>
      </c>
      <c r="B7" s="243">
        <v>27250989</v>
      </c>
      <c r="C7" s="244">
        <v>221</v>
      </c>
      <c r="D7" s="236">
        <v>27</v>
      </c>
      <c r="E7" s="237">
        <v>11441856</v>
      </c>
      <c r="F7" s="238">
        <f t="shared" si="0"/>
        <v>0.41986938529093387</v>
      </c>
      <c r="G7" s="236">
        <f>C7-D7</f>
        <v>194</v>
      </c>
      <c r="H7" s="237">
        <f>B7-E7</f>
        <v>15809133</v>
      </c>
      <c r="I7" s="238">
        <f t="shared" si="1"/>
        <v>0.5801306147090661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I55"/>
  <sheetViews>
    <sheetView workbookViewId="0" topLeftCell="A1">
      <selection activeCell="A2" sqref="A2:G2"/>
    </sheetView>
  </sheetViews>
  <sheetFormatPr defaultColWidth="9.00390625" defaultRowHeight="12.75"/>
  <cols>
    <col min="1" max="1" width="8.125" style="217" bestFit="1" customWidth="1"/>
    <col min="2" max="2" width="44.375" style="3" customWidth="1"/>
    <col min="3" max="3" width="16.875" style="213" bestFit="1" customWidth="1"/>
    <col min="4" max="4" width="19.125" style="210" bestFit="1" customWidth="1"/>
    <col min="5" max="5" width="12.00390625" style="207" bestFit="1" customWidth="1"/>
    <col min="6" max="6" width="44.375" style="2" customWidth="1"/>
    <col min="7" max="7" width="8.125" style="217" bestFit="1" customWidth="1"/>
    <col min="8" max="8" width="11.375" style="0" customWidth="1"/>
    <col min="9" max="16384" width="8.75390625" style="0" customWidth="1"/>
  </cols>
  <sheetData>
    <row r="1" spans="1:7" ht="18.75">
      <c r="A1" s="377" t="s">
        <v>222</v>
      </c>
      <c r="B1" s="377"/>
      <c r="C1" s="377"/>
      <c r="D1" s="377"/>
      <c r="E1" s="377"/>
      <c r="F1" s="377"/>
      <c r="G1" s="377"/>
    </row>
    <row r="2" spans="1:7" ht="16.5">
      <c r="A2" s="378" t="s">
        <v>230</v>
      </c>
      <c r="B2" s="378"/>
      <c r="C2" s="378"/>
      <c r="D2" s="378"/>
      <c r="E2" s="378"/>
      <c r="F2" s="378"/>
      <c r="G2" s="378"/>
    </row>
    <row r="3" spans="1:7" s="4" customFormat="1" ht="17.25" thickBot="1">
      <c r="A3" s="252" t="s">
        <v>223</v>
      </c>
      <c r="B3" s="5" t="s">
        <v>224</v>
      </c>
      <c r="C3" s="255" t="s">
        <v>225</v>
      </c>
      <c r="D3" s="251" t="s">
        <v>226</v>
      </c>
      <c r="E3" s="260" t="s">
        <v>227</v>
      </c>
      <c r="F3" s="5" t="s">
        <v>224</v>
      </c>
      <c r="G3" s="252" t="s">
        <v>223</v>
      </c>
    </row>
    <row r="4" spans="1:7" ht="16.5">
      <c r="A4" s="253">
        <v>1</v>
      </c>
      <c r="B4" s="341" t="s">
        <v>411</v>
      </c>
      <c r="C4" s="256">
        <v>16925429</v>
      </c>
      <c r="D4" s="265" t="s">
        <v>228</v>
      </c>
      <c r="E4" s="261">
        <v>1833792</v>
      </c>
      <c r="F4" s="348" t="s">
        <v>421</v>
      </c>
      <c r="G4" s="253">
        <v>1</v>
      </c>
    </row>
    <row r="5" spans="1:7" ht="16.5">
      <c r="A5" s="254">
        <v>2</v>
      </c>
      <c r="B5" s="345" t="s">
        <v>412</v>
      </c>
      <c r="C5" s="257">
        <v>9951550</v>
      </c>
      <c r="D5" s="266" t="s">
        <v>229</v>
      </c>
      <c r="E5" s="262">
        <v>1044308</v>
      </c>
      <c r="F5" s="349" t="s">
        <v>422</v>
      </c>
      <c r="G5" s="254">
        <v>2</v>
      </c>
    </row>
    <row r="6" spans="1:7" ht="16.5">
      <c r="A6" s="254">
        <v>3</v>
      </c>
      <c r="B6" s="345" t="s">
        <v>412</v>
      </c>
      <c r="C6" s="257">
        <v>10009858.75</v>
      </c>
      <c r="D6" s="267"/>
      <c r="E6" s="262">
        <v>1059152</v>
      </c>
      <c r="F6" s="349" t="s">
        <v>423</v>
      </c>
      <c r="G6" s="254">
        <v>3</v>
      </c>
    </row>
    <row r="7" spans="1:7" ht="16.5">
      <c r="A7" s="254">
        <v>4</v>
      </c>
      <c r="B7" s="345" t="s">
        <v>413</v>
      </c>
      <c r="C7" s="257">
        <v>13529981.5</v>
      </c>
      <c r="D7" s="268"/>
      <c r="E7" s="262">
        <v>1470130</v>
      </c>
      <c r="F7" s="350" t="s">
        <v>424</v>
      </c>
      <c r="G7" s="254">
        <v>4</v>
      </c>
    </row>
    <row r="8" spans="1:7" ht="16.5">
      <c r="A8" s="254">
        <v>5</v>
      </c>
      <c r="B8" s="345" t="s">
        <v>414</v>
      </c>
      <c r="C8" s="257">
        <v>11725048.25</v>
      </c>
      <c r="D8" s="268"/>
      <c r="E8" s="262">
        <v>1242125</v>
      </c>
      <c r="F8" s="349" t="s">
        <v>425</v>
      </c>
      <c r="G8" s="254">
        <v>5</v>
      </c>
    </row>
    <row r="9" spans="1:7" ht="16.5">
      <c r="A9" s="254">
        <v>6</v>
      </c>
      <c r="B9" s="345" t="s">
        <v>415</v>
      </c>
      <c r="C9" s="257">
        <v>9253703.5</v>
      </c>
      <c r="D9" s="268"/>
      <c r="E9" s="262">
        <v>967617</v>
      </c>
      <c r="F9" s="349" t="s">
        <v>422</v>
      </c>
      <c r="G9" s="254">
        <v>6</v>
      </c>
    </row>
    <row r="10" spans="1:7" ht="16.5">
      <c r="A10" s="254">
        <v>7</v>
      </c>
      <c r="B10" s="345" t="s">
        <v>416</v>
      </c>
      <c r="C10" s="258">
        <v>20085251.5</v>
      </c>
      <c r="D10" s="266" t="s">
        <v>220</v>
      </c>
      <c r="E10" s="263">
        <v>2250034</v>
      </c>
      <c r="F10" s="351" t="s">
        <v>426</v>
      </c>
      <c r="G10" s="254">
        <v>7</v>
      </c>
    </row>
    <row r="11" spans="1:8" ht="16.5">
      <c r="A11" s="254">
        <v>8</v>
      </c>
      <c r="B11" s="345" t="s">
        <v>417</v>
      </c>
      <c r="C11" s="257">
        <v>10917204.5</v>
      </c>
      <c r="D11" s="269" t="s">
        <v>95</v>
      </c>
      <c r="E11" s="262">
        <v>1214337</v>
      </c>
      <c r="F11" s="349" t="s">
        <v>425</v>
      </c>
      <c r="G11" s="254">
        <v>8</v>
      </c>
      <c r="H11" s="6"/>
    </row>
    <row r="12" spans="1:8" ht="16.5">
      <c r="A12" s="254">
        <v>9</v>
      </c>
      <c r="B12" s="345" t="s">
        <v>413</v>
      </c>
      <c r="C12" s="257">
        <v>12651519.75</v>
      </c>
      <c r="D12" s="269"/>
      <c r="E12" s="262">
        <v>1422561</v>
      </c>
      <c r="F12" s="350" t="s">
        <v>427</v>
      </c>
      <c r="G12" s="254">
        <v>9</v>
      </c>
      <c r="H12" s="6"/>
    </row>
    <row r="13" spans="1:8" ht="16.5">
      <c r="A13" s="254">
        <v>10</v>
      </c>
      <c r="B13" s="345" t="s">
        <v>414</v>
      </c>
      <c r="C13" s="257">
        <v>11639477.3</v>
      </c>
      <c r="D13" s="269"/>
      <c r="E13" s="262">
        <v>1356183</v>
      </c>
      <c r="F13" s="350" t="s">
        <v>427</v>
      </c>
      <c r="G13" s="254">
        <v>10</v>
      </c>
      <c r="H13" s="6"/>
    </row>
    <row r="14" spans="1:8" ht="16.5">
      <c r="A14" s="254">
        <v>11</v>
      </c>
      <c r="B14" s="345" t="s">
        <v>417</v>
      </c>
      <c r="C14" s="257">
        <v>10694449.75</v>
      </c>
      <c r="D14" s="269"/>
      <c r="E14" s="262">
        <v>1209532</v>
      </c>
      <c r="F14" s="349" t="s">
        <v>425</v>
      </c>
      <c r="G14" s="254">
        <v>11</v>
      </c>
      <c r="H14" s="7"/>
    </row>
    <row r="15" spans="1:8" ht="16.5">
      <c r="A15" s="254">
        <v>12</v>
      </c>
      <c r="B15" s="345" t="s">
        <v>415</v>
      </c>
      <c r="C15" s="257">
        <v>8710317</v>
      </c>
      <c r="D15" s="269"/>
      <c r="E15" s="262">
        <v>1024467</v>
      </c>
      <c r="F15" s="349" t="s">
        <v>422</v>
      </c>
      <c r="G15" s="254">
        <v>12</v>
      </c>
      <c r="H15" s="7"/>
    </row>
    <row r="16" spans="1:8" ht="16.5">
      <c r="A16" s="254">
        <v>13</v>
      </c>
      <c r="B16" s="345" t="s">
        <v>415</v>
      </c>
      <c r="C16" s="257">
        <v>9434271.25</v>
      </c>
      <c r="D16" s="269"/>
      <c r="E16" s="262">
        <v>1157435</v>
      </c>
      <c r="F16" s="349" t="s">
        <v>425</v>
      </c>
      <c r="G16" s="254">
        <v>13</v>
      </c>
      <c r="H16" s="7"/>
    </row>
    <row r="17" spans="1:8" ht="16.5">
      <c r="A17" s="254">
        <v>14</v>
      </c>
      <c r="B17" s="345" t="s">
        <v>415</v>
      </c>
      <c r="C17" s="257">
        <v>8831991.5</v>
      </c>
      <c r="D17" s="269"/>
      <c r="E17" s="262">
        <v>1051541</v>
      </c>
      <c r="F17" s="349" t="s">
        <v>423</v>
      </c>
      <c r="G17" s="254">
        <v>14</v>
      </c>
      <c r="H17" s="7"/>
    </row>
    <row r="18" spans="1:8" ht="16.5">
      <c r="A18" s="254">
        <v>15</v>
      </c>
      <c r="B18" s="345" t="s">
        <v>418</v>
      </c>
      <c r="C18" s="257">
        <v>6554404.25</v>
      </c>
      <c r="D18" s="269"/>
      <c r="E18" s="262">
        <v>772625</v>
      </c>
      <c r="F18" s="352" t="s">
        <v>428</v>
      </c>
      <c r="G18" s="254">
        <v>15</v>
      </c>
      <c r="H18" s="7"/>
    </row>
    <row r="19" spans="1:8" ht="16.5">
      <c r="A19" s="254">
        <v>16</v>
      </c>
      <c r="B19" s="345" t="s">
        <v>419</v>
      </c>
      <c r="C19" s="257">
        <v>4983315.5</v>
      </c>
      <c r="D19" s="269"/>
      <c r="E19" s="262">
        <v>577298</v>
      </c>
      <c r="F19" s="352" t="s">
        <v>429</v>
      </c>
      <c r="G19" s="254">
        <v>16</v>
      </c>
      <c r="H19" s="7"/>
    </row>
    <row r="20" spans="1:8" ht="16.5">
      <c r="A20" s="254">
        <v>17</v>
      </c>
      <c r="B20" s="345" t="s">
        <v>217</v>
      </c>
      <c r="C20" s="257">
        <v>4402666.6</v>
      </c>
      <c r="D20" s="269"/>
      <c r="E20" s="262">
        <v>490953</v>
      </c>
      <c r="F20" s="352" t="s">
        <v>430</v>
      </c>
      <c r="G20" s="254">
        <v>17</v>
      </c>
      <c r="H20" s="7"/>
    </row>
    <row r="21" spans="1:8" ht="16.5">
      <c r="A21" s="254">
        <v>18</v>
      </c>
      <c r="B21" s="345" t="s">
        <v>218</v>
      </c>
      <c r="C21" s="257">
        <v>3341526.95</v>
      </c>
      <c r="D21" s="269"/>
      <c r="E21" s="262">
        <v>376888</v>
      </c>
      <c r="F21" s="344" t="s">
        <v>217</v>
      </c>
      <c r="G21" s="254">
        <v>18</v>
      </c>
      <c r="H21" s="7"/>
    </row>
    <row r="22" spans="1:8" ht="16.5">
      <c r="A22" s="254">
        <v>19</v>
      </c>
      <c r="B22" s="345" t="s">
        <v>218</v>
      </c>
      <c r="C22" s="257">
        <v>3408015.8</v>
      </c>
      <c r="D22" s="269"/>
      <c r="E22" s="262">
        <v>384144</v>
      </c>
      <c r="F22" s="344" t="s">
        <v>217</v>
      </c>
      <c r="G22" s="254">
        <v>19</v>
      </c>
      <c r="H22" s="7"/>
    </row>
    <row r="23" spans="1:8" ht="16.5">
      <c r="A23" s="254">
        <v>20</v>
      </c>
      <c r="B23" s="345" t="s">
        <v>419</v>
      </c>
      <c r="C23" s="257">
        <v>4557997</v>
      </c>
      <c r="D23" s="269"/>
      <c r="E23" s="262">
        <v>496576</v>
      </c>
      <c r="F23" s="352" t="s">
        <v>430</v>
      </c>
      <c r="G23" s="254">
        <v>20</v>
      </c>
      <c r="H23" s="7"/>
    </row>
    <row r="24" spans="1:8" ht="16.5">
      <c r="A24" s="254">
        <v>21</v>
      </c>
      <c r="B24" s="345" t="s">
        <v>217</v>
      </c>
      <c r="C24" s="257">
        <v>4145970</v>
      </c>
      <c r="D24" s="269"/>
      <c r="E24" s="262">
        <v>455645</v>
      </c>
      <c r="F24" s="352" t="s">
        <v>430</v>
      </c>
      <c r="G24" s="254">
        <v>21</v>
      </c>
      <c r="H24" s="7"/>
    </row>
    <row r="25" spans="1:8" ht="16.5">
      <c r="A25" s="254">
        <v>22</v>
      </c>
      <c r="B25" s="345" t="s">
        <v>217</v>
      </c>
      <c r="C25" s="257">
        <v>3945390.5</v>
      </c>
      <c r="D25" s="269"/>
      <c r="E25" s="262">
        <v>417980</v>
      </c>
      <c r="F25" s="344" t="s">
        <v>217</v>
      </c>
      <c r="G25" s="254">
        <v>22</v>
      </c>
      <c r="H25" s="7"/>
    </row>
    <row r="26" spans="1:8" ht="16.5">
      <c r="A26" s="254">
        <v>23</v>
      </c>
      <c r="B26" s="345" t="s">
        <v>217</v>
      </c>
      <c r="C26" s="257">
        <v>4318322.5</v>
      </c>
      <c r="D26" s="269"/>
      <c r="E26" s="262">
        <v>468828</v>
      </c>
      <c r="F26" s="352" t="s">
        <v>430</v>
      </c>
      <c r="G26" s="254">
        <v>23</v>
      </c>
      <c r="H26" s="7"/>
    </row>
    <row r="27" spans="1:8" ht="16.5">
      <c r="A27" s="254">
        <v>24</v>
      </c>
      <c r="B27" s="345" t="s">
        <v>218</v>
      </c>
      <c r="C27" s="257">
        <v>3369322.7</v>
      </c>
      <c r="D27" s="269"/>
      <c r="E27" s="262">
        <v>375605</v>
      </c>
      <c r="F27" s="344" t="s">
        <v>217</v>
      </c>
      <c r="G27" s="254">
        <v>24</v>
      </c>
      <c r="H27" s="7"/>
    </row>
    <row r="28" spans="1:8" ht="16.5">
      <c r="A28" s="254">
        <v>25</v>
      </c>
      <c r="B28" s="345" t="s">
        <v>218</v>
      </c>
      <c r="C28" s="259">
        <v>2866591</v>
      </c>
      <c r="D28" s="269"/>
      <c r="E28" s="264">
        <v>317262</v>
      </c>
      <c r="F28" s="344" t="s">
        <v>218</v>
      </c>
      <c r="G28" s="254">
        <v>25</v>
      </c>
      <c r="H28" s="7"/>
    </row>
    <row r="29" spans="1:9" ht="16.5">
      <c r="A29" s="254">
        <v>26</v>
      </c>
      <c r="B29" s="345" t="s">
        <v>217</v>
      </c>
      <c r="C29" s="257">
        <v>4351876.5</v>
      </c>
      <c r="D29" s="269"/>
      <c r="E29" s="262">
        <v>502719</v>
      </c>
      <c r="F29" s="352" t="s">
        <v>430</v>
      </c>
      <c r="G29" s="254">
        <v>26</v>
      </c>
      <c r="H29" s="7"/>
      <c r="I29" s="9"/>
    </row>
    <row r="30" spans="1:8" ht="16.5">
      <c r="A30" s="254">
        <v>27</v>
      </c>
      <c r="B30" s="345" t="s">
        <v>419</v>
      </c>
      <c r="C30" s="257">
        <v>5440167.3</v>
      </c>
      <c r="D30" s="269"/>
      <c r="E30" s="262">
        <v>589448</v>
      </c>
      <c r="F30" s="352" t="s">
        <v>429</v>
      </c>
      <c r="G30" s="254">
        <v>27</v>
      </c>
      <c r="H30" s="7"/>
    </row>
    <row r="31" spans="1:8" ht="16.5">
      <c r="A31" s="254">
        <v>28</v>
      </c>
      <c r="B31" s="345" t="s">
        <v>217</v>
      </c>
      <c r="C31" s="257">
        <v>4447540.5</v>
      </c>
      <c r="D31" s="269"/>
      <c r="E31" s="262">
        <v>474549</v>
      </c>
      <c r="F31" s="352" t="s">
        <v>430</v>
      </c>
      <c r="G31" s="254">
        <v>28</v>
      </c>
      <c r="H31" s="7"/>
    </row>
    <row r="32" spans="1:8" ht="16.5">
      <c r="A32" s="254">
        <v>29</v>
      </c>
      <c r="B32" s="345" t="s">
        <v>217</v>
      </c>
      <c r="C32" s="257">
        <v>3698994.5</v>
      </c>
      <c r="D32" s="269"/>
      <c r="E32" s="262">
        <v>397902</v>
      </c>
      <c r="F32" s="344" t="s">
        <v>217</v>
      </c>
      <c r="G32" s="254">
        <v>29</v>
      </c>
      <c r="H32" s="7"/>
    </row>
    <row r="33" spans="1:8" ht="16.5">
      <c r="A33" s="254">
        <v>30</v>
      </c>
      <c r="B33" s="345" t="s">
        <v>419</v>
      </c>
      <c r="C33" s="257">
        <v>4791509.5</v>
      </c>
      <c r="D33" s="269"/>
      <c r="E33" s="262">
        <v>470610</v>
      </c>
      <c r="F33" s="352" t="s">
        <v>430</v>
      </c>
      <c r="G33" s="254">
        <v>30</v>
      </c>
      <c r="H33" s="7"/>
    </row>
    <row r="34" spans="1:8" ht="16.5">
      <c r="A34" s="254">
        <v>31</v>
      </c>
      <c r="B34" s="345" t="s">
        <v>419</v>
      </c>
      <c r="C34" s="257">
        <v>5391419</v>
      </c>
      <c r="D34" s="269"/>
      <c r="E34" s="262">
        <v>546239</v>
      </c>
      <c r="F34" s="352" t="s">
        <v>430</v>
      </c>
      <c r="G34" s="254">
        <v>31</v>
      </c>
      <c r="H34" s="7"/>
    </row>
    <row r="35" spans="1:8" ht="16.5">
      <c r="A35" s="254">
        <v>32</v>
      </c>
      <c r="B35" s="345" t="s">
        <v>419</v>
      </c>
      <c r="C35" s="257">
        <v>4943814</v>
      </c>
      <c r="D35" s="266"/>
      <c r="E35" s="262">
        <v>507541</v>
      </c>
      <c r="F35" s="352" t="s">
        <v>430</v>
      </c>
      <c r="G35" s="254">
        <v>32</v>
      </c>
      <c r="H35" s="7"/>
    </row>
    <row r="36" spans="1:8" ht="16.5">
      <c r="A36" s="254">
        <v>33</v>
      </c>
      <c r="B36" s="345" t="s">
        <v>419</v>
      </c>
      <c r="C36" s="257">
        <v>4748726</v>
      </c>
      <c r="D36" s="266"/>
      <c r="E36" s="262">
        <v>491844</v>
      </c>
      <c r="F36" s="352" t="s">
        <v>430</v>
      </c>
      <c r="G36" s="254">
        <v>33</v>
      </c>
      <c r="H36" s="7"/>
    </row>
    <row r="37" spans="1:8" ht="16.5">
      <c r="A37" s="254">
        <v>34</v>
      </c>
      <c r="B37" s="345" t="s">
        <v>217</v>
      </c>
      <c r="C37" s="257">
        <v>3552376</v>
      </c>
      <c r="D37" s="266"/>
      <c r="E37" s="262">
        <v>371146</v>
      </c>
      <c r="F37" s="344" t="s">
        <v>217</v>
      </c>
      <c r="G37" s="254">
        <v>34</v>
      </c>
      <c r="H37" s="7"/>
    </row>
    <row r="38" spans="1:8" ht="16.5">
      <c r="A38" s="254">
        <v>35</v>
      </c>
      <c r="B38" s="345" t="s">
        <v>218</v>
      </c>
      <c r="C38" s="257">
        <v>3427151.5</v>
      </c>
      <c r="D38" s="266"/>
      <c r="E38" s="262">
        <v>350321</v>
      </c>
      <c r="F38" s="344" t="s">
        <v>217</v>
      </c>
      <c r="G38" s="254">
        <v>35</v>
      </c>
      <c r="H38" s="7"/>
    </row>
    <row r="39" spans="1:8" ht="16.5">
      <c r="A39" s="254">
        <v>36</v>
      </c>
      <c r="B39" s="345" t="s">
        <v>217</v>
      </c>
      <c r="C39" s="257">
        <v>3921522.5</v>
      </c>
      <c r="D39" s="266"/>
      <c r="E39" s="262">
        <v>383614</v>
      </c>
      <c r="F39" s="344" t="s">
        <v>217</v>
      </c>
      <c r="G39" s="254">
        <v>36</v>
      </c>
      <c r="H39" s="7"/>
    </row>
    <row r="40" spans="1:8" ht="16.5">
      <c r="A40" s="254">
        <v>37</v>
      </c>
      <c r="B40" s="345" t="s">
        <v>419</v>
      </c>
      <c r="C40" s="257">
        <v>5334758</v>
      </c>
      <c r="D40" s="266"/>
      <c r="E40" s="262">
        <v>533908</v>
      </c>
      <c r="F40" s="352" t="s">
        <v>430</v>
      </c>
      <c r="G40" s="254">
        <v>37</v>
      </c>
      <c r="H40" s="7"/>
    </row>
    <row r="41" spans="1:8" ht="16.5">
      <c r="A41" s="254">
        <v>38</v>
      </c>
      <c r="B41" s="345" t="s">
        <v>217</v>
      </c>
      <c r="C41" s="257">
        <v>3840139</v>
      </c>
      <c r="D41" s="266"/>
      <c r="E41" s="262">
        <v>394461</v>
      </c>
      <c r="F41" s="344" t="s">
        <v>217</v>
      </c>
      <c r="G41" s="254">
        <v>38</v>
      </c>
      <c r="H41" s="7"/>
    </row>
    <row r="42" spans="1:8" ht="16.5">
      <c r="A42" s="254">
        <v>39</v>
      </c>
      <c r="B42" s="345" t="s">
        <v>218</v>
      </c>
      <c r="C42" s="257">
        <v>3028027.5</v>
      </c>
      <c r="D42" s="266"/>
      <c r="E42" s="262">
        <v>322085</v>
      </c>
      <c r="F42" s="344" t="s">
        <v>218</v>
      </c>
      <c r="G42" s="254">
        <v>39</v>
      </c>
      <c r="H42" s="7"/>
    </row>
    <row r="43" spans="1:8" ht="16.5">
      <c r="A43" s="254">
        <v>40</v>
      </c>
      <c r="B43" s="345" t="s">
        <v>218</v>
      </c>
      <c r="C43" s="257">
        <v>3308826</v>
      </c>
      <c r="D43" s="266"/>
      <c r="E43" s="262">
        <v>339343</v>
      </c>
      <c r="F43" s="344" t="s">
        <v>218</v>
      </c>
      <c r="G43" s="254">
        <v>40</v>
      </c>
      <c r="H43" s="7"/>
    </row>
    <row r="44" spans="1:8" ht="16.5">
      <c r="A44" s="254">
        <v>41</v>
      </c>
      <c r="B44" s="345" t="s">
        <v>217</v>
      </c>
      <c r="C44" s="257">
        <v>4470769.5</v>
      </c>
      <c r="D44" s="266"/>
      <c r="E44" s="262">
        <v>439044</v>
      </c>
      <c r="F44" s="344" t="s">
        <v>217</v>
      </c>
      <c r="G44" s="254">
        <v>41</v>
      </c>
      <c r="H44" s="8"/>
    </row>
    <row r="45" spans="1:8" ht="16.5">
      <c r="A45" s="254">
        <v>42</v>
      </c>
      <c r="B45" s="345" t="s">
        <v>419</v>
      </c>
      <c r="C45" s="257">
        <v>4599854</v>
      </c>
      <c r="D45" s="266"/>
      <c r="E45" s="262">
        <v>460358</v>
      </c>
      <c r="F45" s="352" t="s">
        <v>430</v>
      </c>
      <c r="G45" s="254">
        <v>42</v>
      </c>
      <c r="H45" s="6"/>
    </row>
    <row r="46" spans="1:8" ht="16.5">
      <c r="A46" s="254">
        <v>43</v>
      </c>
      <c r="B46" s="345" t="s">
        <v>419</v>
      </c>
      <c r="C46" s="257">
        <v>5094053</v>
      </c>
      <c r="D46" s="266"/>
      <c r="E46" s="262">
        <v>471606</v>
      </c>
      <c r="F46" s="352" t="s">
        <v>430</v>
      </c>
      <c r="G46" s="254">
        <v>43</v>
      </c>
      <c r="H46" s="6"/>
    </row>
    <row r="47" spans="1:8" ht="16.5">
      <c r="A47" s="254">
        <v>44</v>
      </c>
      <c r="B47" s="345" t="s">
        <v>419</v>
      </c>
      <c r="C47" s="257">
        <v>5312214.5</v>
      </c>
      <c r="D47" s="266"/>
      <c r="E47" s="262">
        <v>533005</v>
      </c>
      <c r="F47" s="352" t="s">
        <v>430</v>
      </c>
      <c r="G47" s="254">
        <v>44</v>
      </c>
      <c r="H47" s="6"/>
    </row>
    <row r="48" spans="1:8" ht="16.5">
      <c r="A48" s="254">
        <v>45</v>
      </c>
      <c r="B48" s="345" t="s">
        <v>414</v>
      </c>
      <c r="C48" s="257">
        <v>12118724</v>
      </c>
      <c r="D48" s="266"/>
      <c r="E48" s="262">
        <v>1312179</v>
      </c>
      <c r="F48" s="350" t="s">
        <v>431</v>
      </c>
      <c r="G48" s="254">
        <v>45</v>
      </c>
      <c r="H48" s="6"/>
    </row>
    <row r="49" spans="1:8" ht="16.5">
      <c r="A49" s="254">
        <v>46</v>
      </c>
      <c r="B49" s="345" t="s">
        <v>411</v>
      </c>
      <c r="C49" s="257">
        <v>17399697</v>
      </c>
      <c r="D49" s="266" t="s">
        <v>219</v>
      </c>
      <c r="E49" s="262">
        <v>1747008</v>
      </c>
      <c r="F49" s="353" t="s">
        <v>432</v>
      </c>
      <c r="G49" s="254">
        <v>46</v>
      </c>
      <c r="H49" s="6"/>
    </row>
    <row r="50" spans="1:7" ht="16.5">
      <c r="A50" s="254">
        <v>47</v>
      </c>
      <c r="B50" s="345" t="s">
        <v>413</v>
      </c>
      <c r="C50" s="257">
        <v>12744164.5</v>
      </c>
      <c r="D50" s="270" t="s">
        <v>221</v>
      </c>
      <c r="E50" s="262">
        <v>1340849</v>
      </c>
      <c r="F50" s="350" t="s">
        <v>431</v>
      </c>
      <c r="G50" s="254">
        <v>47</v>
      </c>
    </row>
    <row r="51" spans="1:7" ht="16.5">
      <c r="A51" s="254">
        <v>48</v>
      </c>
      <c r="B51" s="345" t="s">
        <v>420</v>
      </c>
      <c r="C51" s="257">
        <v>7564371.5</v>
      </c>
      <c r="D51" s="270"/>
      <c r="E51" s="262">
        <v>807195</v>
      </c>
      <c r="F51" s="352" t="s">
        <v>428</v>
      </c>
      <c r="G51" s="254">
        <v>48</v>
      </c>
    </row>
    <row r="52" spans="1:7" ht="16.5">
      <c r="A52" s="254">
        <v>49</v>
      </c>
      <c r="B52" s="345" t="s">
        <v>417</v>
      </c>
      <c r="C52" s="257">
        <v>10734199.5</v>
      </c>
      <c r="D52" s="271"/>
      <c r="E52" s="262">
        <v>1136907</v>
      </c>
      <c r="F52" s="349" t="s">
        <v>423</v>
      </c>
      <c r="G52" s="254">
        <v>49</v>
      </c>
    </row>
    <row r="53" spans="1:7" ht="16.5">
      <c r="A53" s="254">
        <v>50</v>
      </c>
      <c r="B53" s="345" t="s">
        <v>412</v>
      </c>
      <c r="C53" s="257">
        <v>10303293</v>
      </c>
      <c r="D53" s="271"/>
      <c r="E53" s="262">
        <v>1075678</v>
      </c>
      <c r="F53" s="349" t="s">
        <v>423</v>
      </c>
      <c r="G53" s="254">
        <v>50</v>
      </c>
    </row>
    <row r="54" spans="1:7" ht="16.5">
      <c r="A54" s="254">
        <v>51</v>
      </c>
      <c r="B54" s="345" t="s">
        <v>417</v>
      </c>
      <c r="C54" s="257">
        <v>8274632</v>
      </c>
      <c r="D54" s="271"/>
      <c r="E54" s="262">
        <v>885663</v>
      </c>
      <c r="F54" s="349" t="s">
        <v>423</v>
      </c>
      <c r="G54" s="254">
        <v>51</v>
      </c>
    </row>
    <row r="55" spans="1:7" ht="16.5">
      <c r="A55" s="254">
        <v>52</v>
      </c>
      <c r="B55" s="345" t="s">
        <v>412</v>
      </c>
      <c r="C55" s="257">
        <v>7105878.5</v>
      </c>
      <c r="D55" s="271"/>
      <c r="E55" s="262">
        <v>742154</v>
      </c>
      <c r="F55" s="349" t="s">
        <v>423</v>
      </c>
      <c r="G55" s="254">
        <v>52</v>
      </c>
    </row>
  </sheetData>
  <mergeCells count="2">
    <mergeCell ref="A1:G1"/>
    <mergeCell ref="A2:G2"/>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A1:S82"/>
  <sheetViews>
    <sheetView zoomScale="80" zoomScaleNormal="80" workbookViewId="0" topLeftCell="A1">
      <selection activeCell="L19" sqref="L19"/>
    </sheetView>
  </sheetViews>
  <sheetFormatPr defaultColWidth="9.00390625" defaultRowHeight="12.75"/>
  <cols>
    <col min="1" max="1" width="3.375" style="100" bestFit="1" customWidth="1"/>
    <col min="2" max="2" width="65.25390625" style="100" bestFit="1" customWidth="1"/>
    <col min="3" max="3" width="8.75390625" style="100" bestFit="1" customWidth="1"/>
    <col min="4" max="4" width="24.375" style="100" bestFit="1" customWidth="1"/>
    <col min="5" max="5" width="7.875" style="100" bestFit="1" customWidth="1"/>
    <col min="6" max="6" width="7.75390625" style="100" bestFit="1" customWidth="1"/>
    <col min="7" max="7" width="13.625" style="100" bestFit="1" customWidth="1"/>
    <col min="8" max="8" width="9.875" style="100" bestFit="1" customWidth="1"/>
    <col min="9" max="9" width="8.25390625" style="100" bestFit="1" customWidth="1"/>
    <col min="10" max="10" width="2.00390625" style="100" customWidth="1"/>
    <col min="11" max="11" width="3.375" style="100" bestFit="1" customWidth="1"/>
    <col min="12" max="12" width="41.00390625" style="100" bestFit="1" customWidth="1"/>
    <col min="13" max="13" width="24.375" style="100" bestFit="1" customWidth="1"/>
    <col min="14" max="14" width="9.875" style="100" bestFit="1" customWidth="1"/>
    <col min="15" max="15" width="2.375" style="100" bestFit="1" customWidth="1"/>
    <col min="16" max="16" width="11.25390625" style="100" bestFit="1" customWidth="1"/>
    <col min="17" max="17" width="8.125" style="100" bestFit="1" customWidth="1"/>
    <col min="18" max="18" width="4.375" style="100" bestFit="1" customWidth="1"/>
    <col min="19" max="16384" width="10.75390625" style="100" customWidth="1"/>
  </cols>
  <sheetData>
    <row r="1" spans="1:14" s="171" customFormat="1" ht="12.75">
      <c r="A1" s="379" t="s">
        <v>62</v>
      </c>
      <c r="B1" s="379"/>
      <c r="C1" s="379"/>
      <c r="D1" s="379"/>
      <c r="E1" s="379"/>
      <c r="F1" s="379"/>
      <c r="G1" s="379"/>
      <c r="H1" s="379"/>
      <c r="I1" s="379"/>
      <c r="K1" s="383" t="s">
        <v>355</v>
      </c>
      <c r="L1" s="384"/>
      <c r="M1" s="384"/>
      <c r="N1" s="385"/>
    </row>
    <row r="2" spans="1:14" s="171" customFormat="1" ht="13.5" thickBot="1">
      <c r="A2" s="131" t="s">
        <v>63</v>
      </c>
      <c r="B2" s="132" t="s">
        <v>64</v>
      </c>
      <c r="C2" s="132" t="s">
        <v>65</v>
      </c>
      <c r="D2" s="132" t="s">
        <v>66</v>
      </c>
      <c r="E2" s="132" t="s">
        <v>67</v>
      </c>
      <c r="F2" s="132" t="s">
        <v>223</v>
      </c>
      <c r="G2" s="132" t="s">
        <v>225</v>
      </c>
      <c r="H2" s="132" t="s">
        <v>227</v>
      </c>
      <c r="I2" s="132" t="s">
        <v>68</v>
      </c>
      <c r="K2" s="131" t="s">
        <v>63</v>
      </c>
      <c r="L2" s="132" t="s">
        <v>64</v>
      </c>
      <c r="M2" s="132" t="s">
        <v>66</v>
      </c>
      <c r="N2" s="132" t="s">
        <v>227</v>
      </c>
    </row>
    <row r="3" spans="1:19" ht="12">
      <c r="A3" s="124">
        <v>1</v>
      </c>
      <c r="B3" s="17" t="s">
        <v>140</v>
      </c>
      <c r="C3" s="18">
        <v>40487</v>
      </c>
      <c r="D3" s="19" t="s">
        <v>141</v>
      </c>
      <c r="E3" s="20">
        <v>383</v>
      </c>
      <c r="F3" s="20">
        <v>8</v>
      </c>
      <c r="G3" s="21">
        <v>31496595</v>
      </c>
      <c r="H3" s="22">
        <v>3455089</v>
      </c>
      <c r="I3" s="23">
        <f aca="true" t="shared" si="0" ref="I3:I8">+G3/H3</f>
        <v>9.11600106393786</v>
      </c>
      <c r="J3" s="106"/>
      <c r="K3" s="172">
        <v>1</v>
      </c>
      <c r="L3" s="173" t="s">
        <v>14</v>
      </c>
      <c r="M3" s="174" t="s">
        <v>143</v>
      </c>
      <c r="N3" s="175">
        <v>4333116</v>
      </c>
      <c r="O3" s="120"/>
      <c r="S3" s="101"/>
    </row>
    <row r="4" spans="1:19" ht="12">
      <c r="A4" s="124">
        <v>2</v>
      </c>
      <c r="B4" s="136" t="s">
        <v>142</v>
      </c>
      <c r="C4" s="137">
        <v>40221</v>
      </c>
      <c r="D4" s="138" t="s">
        <v>143</v>
      </c>
      <c r="E4" s="139">
        <v>378</v>
      </c>
      <c r="F4" s="139">
        <v>21</v>
      </c>
      <c r="G4" s="140">
        <f>15262368+6874188.5+2847763.25-223+1769171+1008022.25+602324.75+244767.5+35902+50854+1772+740+466+1889+1178+72+1176+376+620+1922+3597+1315+371</f>
        <v>28710632.25</v>
      </c>
      <c r="H4" s="141">
        <f>1752204+788243+333771+209388+119359+72788+39635-10+7563+234+104+69+615+148+12+346+52+124+384+600+152+61</f>
        <v>3325842</v>
      </c>
      <c r="I4" s="142">
        <f t="shared" si="0"/>
        <v>8.632590559022347</v>
      </c>
      <c r="J4" s="107"/>
      <c r="K4" s="176">
        <v>2</v>
      </c>
      <c r="L4" s="177" t="s">
        <v>15</v>
      </c>
      <c r="M4" s="178" t="s">
        <v>143</v>
      </c>
      <c r="N4" s="179">
        <v>4301641</v>
      </c>
      <c r="O4" s="120"/>
      <c r="S4" s="102"/>
    </row>
    <row r="5" spans="1:19" ht="12.75" thickBot="1">
      <c r="A5" s="162">
        <v>3</v>
      </c>
      <c r="B5" s="31" t="s">
        <v>144</v>
      </c>
      <c r="C5" s="32">
        <v>40235</v>
      </c>
      <c r="D5" s="33" t="s">
        <v>145</v>
      </c>
      <c r="E5" s="34">
        <v>256</v>
      </c>
      <c r="F5" s="34">
        <v>39</v>
      </c>
      <c r="G5" s="35">
        <v>21723367</v>
      </c>
      <c r="H5" s="36">
        <v>2459815</v>
      </c>
      <c r="I5" s="37">
        <f t="shared" si="0"/>
        <v>8.831301134434907</v>
      </c>
      <c r="J5" s="108"/>
      <c r="K5" s="180">
        <v>3</v>
      </c>
      <c r="L5" s="181" t="s">
        <v>59</v>
      </c>
      <c r="M5" s="182" t="s">
        <v>60</v>
      </c>
      <c r="N5" s="183">
        <v>4256567</v>
      </c>
      <c r="O5" s="120"/>
      <c r="S5" s="101"/>
    </row>
    <row r="6" spans="1:19" ht="12">
      <c r="A6" s="135">
        <v>4</v>
      </c>
      <c r="B6" s="38" t="s">
        <v>146</v>
      </c>
      <c r="C6" s="39">
        <v>40179</v>
      </c>
      <c r="D6" s="40" t="s">
        <v>145</v>
      </c>
      <c r="E6" s="41">
        <v>370</v>
      </c>
      <c r="F6" s="41">
        <v>34</v>
      </c>
      <c r="G6" s="42">
        <v>20856555</v>
      </c>
      <c r="H6" s="43">
        <v>2323061</v>
      </c>
      <c r="I6" s="44">
        <f t="shared" si="0"/>
        <v>8.97804878993707</v>
      </c>
      <c r="J6" s="109"/>
      <c r="K6" s="202">
        <v>4</v>
      </c>
      <c r="L6" s="184" t="s">
        <v>61</v>
      </c>
      <c r="M6" s="185" t="s">
        <v>148</v>
      </c>
      <c r="N6" s="186">
        <v>4001711</v>
      </c>
      <c r="O6" s="120"/>
      <c r="S6" s="101"/>
    </row>
    <row r="7" spans="1:19" ht="12">
      <c r="A7" s="124">
        <v>5</v>
      </c>
      <c r="B7" s="45" t="s">
        <v>147</v>
      </c>
      <c r="C7" s="46">
        <v>40515</v>
      </c>
      <c r="D7" s="47" t="s">
        <v>148</v>
      </c>
      <c r="E7" s="48">
        <v>337</v>
      </c>
      <c r="F7" s="48">
        <v>4</v>
      </c>
      <c r="G7" s="49">
        <v>16935492</v>
      </c>
      <c r="H7" s="50">
        <v>1800243</v>
      </c>
      <c r="I7" s="51">
        <f t="shared" si="0"/>
        <v>9.407336676215378</v>
      </c>
      <c r="J7" s="109"/>
      <c r="K7" s="202">
        <v>5</v>
      </c>
      <c r="L7" s="184" t="s">
        <v>16</v>
      </c>
      <c r="M7" s="185" t="s">
        <v>143</v>
      </c>
      <c r="N7" s="186">
        <v>3837885</v>
      </c>
      <c r="O7" s="120"/>
      <c r="S7" s="102"/>
    </row>
    <row r="8" spans="1:19" ht="12">
      <c r="A8" s="124">
        <v>6</v>
      </c>
      <c r="B8" s="45" t="s">
        <v>149</v>
      </c>
      <c r="C8" s="46">
        <v>40389</v>
      </c>
      <c r="D8" s="47" t="s">
        <v>148</v>
      </c>
      <c r="E8" s="48">
        <v>139</v>
      </c>
      <c r="F8" s="48">
        <v>21</v>
      </c>
      <c r="G8" s="49">
        <v>11030417</v>
      </c>
      <c r="H8" s="50">
        <v>1100649</v>
      </c>
      <c r="I8" s="51">
        <f t="shared" si="0"/>
        <v>10.021738992176434</v>
      </c>
      <c r="J8" s="109"/>
      <c r="K8" s="202">
        <v>6</v>
      </c>
      <c r="L8" s="184" t="s">
        <v>17</v>
      </c>
      <c r="M8" s="185" t="s">
        <v>145</v>
      </c>
      <c r="N8" s="186">
        <v>3707086</v>
      </c>
      <c r="O8" s="120"/>
      <c r="S8" s="102"/>
    </row>
    <row r="9" spans="1:19" ht="12">
      <c r="A9" s="124">
        <v>7</v>
      </c>
      <c r="B9" s="52" t="s">
        <v>150</v>
      </c>
      <c r="C9" s="53">
        <v>40263</v>
      </c>
      <c r="D9" s="54" t="s">
        <v>151</v>
      </c>
      <c r="E9" s="55">
        <v>286</v>
      </c>
      <c r="F9" s="55">
        <v>24</v>
      </c>
      <c r="G9" s="49">
        <v>9498739</v>
      </c>
      <c r="H9" s="50">
        <v>1141448</v>
      </c>
      <c r="I9" s="51">
        <f>IF(G9&lt;&gt;0,G9/H9,"")</f>
        <v>8.321657228362572</v>
      </c>
      <c r="J9" s="109"/>
      <c r="K9" s="202">
        <v>7</v>
      </c>
      <c r="L9" s="184" t="s">
        <v>79</v>
      </c>
      <c r="M9" s="185" t="s">
        <v>141</v>
      </c>
      <c r="N9" s="186">
        <v>3473764</v>
      </c>
      <c r="O9" s="120"/>
      <c r="S9" s="101"/>
    </row>
    <row r="10" spans="1:19" ht="12">
      <c r="A10" s="124">
        <v>8</v>
      </c>
      <c r="B10" s="56" t="s">
        <v>152</v>
      </c>
      <c r="C10" s="57">
        <v>40359</v>
      </c>
      <c r="D10" s="58" t="s">
        <v>154</v>
      </c>
      <c r="E10" s="59">
        <v>221</v>
      </c>
      <c r="F10" s="59">
        <v>19</v>
      </c>
      <c r="G10" s="60">
        <f>8339911.75+126742+36059+17874+19872.5+46539+20027.5+13183.5+5802.5+9278+6469+3698+1782+1782</f>
        <v>8649020.75</v>
      </c>
      <c r="H10" s="61">
        <f>985659+23920+5695+2809+3200+7782+3821+2588+999+2467+1187+903+445+445</f>
        <v>1041920</v>
      </c>
      <c r="I10" s="62">
        <f>G10/H10</f>
        <v>8.301041106802826</v>
      </c>
      <c r="J10" s="110"/>
      <c r="K10" s="202">
        <v>8</v>
      </c>
      <c r="L10" s="184" t="s">
        <v>18</v>
      </c>
      <c r="M10" s="185" t="s">
        <v>143</v>
      </c>
      <c r="N10" s="186">
        <v>3325842</v>
      </c>
      <c r="O10" s="120"/>
      <c r="S10" s="102"/>
    </row>
    <row r="11" spans="1:19" ht="12">
      <c r="A11" s="124">
        <v>9</v>
      </c>
      <c r="B11" s="56" t="s">
        <v>153</v>
      </c>
      <c r="C11" s="57">
        <v>40235</v>
      </c>
      <c r="D11" s="58" t="s">
        <v>154</v>
      </c>
      <c r="E11" s="59">
        <v>227</v>
      </c>
      <c r="F11" s="59">
        <v>29</v>
      </c>
      <c r="G11" s="60">
        <f>8240207.5+202+255+7892+2376+1782+1782+2376</f>
        <v>8256872.5</v>
      </c>
      <c r="H11" s="61">
        <f>1023896+40+51+1967+594+445+445+594</f>
        <v>1028032</v>
      </c>
      <c r="I11" s="62">
        <f>G11/H11</f>
        <v>8.031727125225673</v>
      </c>
      <c r="J11" s="110"/>
      <c r="K11" s="202">
        <v>9</v>
      </c>
      <c r="L11" s="184" t="s">
        <v>96</v>
      </c>
      <c r="M11" s="185" t="s">
        <v>148</v>
      </c>
      <c r="N11" s="186">
        <v>3308320</v>
      </c>
      <c r="O11" s="120"/>
      <c r="S11" s="102"/>
    </row>
    <row r="12" spans="1:19" ht="12">
      <c r="A12" s="124">
        <v>10</v>
      </c>
      <c r="B12" s="52" t="s">
        <v>155</v>
      </c>
      <c r="C12" s="46">
        <v>40499</v>
      </c>
      <c r="D12" s="47" t="s">
        <v>148</v>
      </c>
      <c r="E12" s="48">
        <v>216</v>
      </c>
      <c r="F12" s="48">
        <v>6</v>
      </c>
      <c r="G12" s="49">
        <v>7513707</v>
      </c>
      <c r="H12" s="50">
        <v>790721</v>
      </c>
      <c r="I12" s="51">
        <f aca="true" t="shared" si="1" ref="I12:I26">+G12/H12</f>
        <v>9.502349121877375</v>
      </c>
      <c r="J12" s="109"/>
      <c r="K12" s="202">
        <v>10</v>
      </c>
      <c r="L12" s="184" t="s">
        <v>97</v>
      </c>
      <c r="M12" s="185" t="s">
        <v>148</v>
      </c>
      <c r="N12" s="186">
        <v>2894802</v>
      </c>
      <c r="O12" s="120"/>
      <c r="S12" s="101"/>
    </row>
    <row r="13" spans="1:19" ht="12">
      <c r="A13" s="124">
        <v>11</v>
      </c>
      <c r="B13" s="63" t="s">
        <v>156</v>
      </c>
      <c r="C13" s="64">
        <v>40200</v>
      </c>
      <c r="D13" s="65" t="s">
        <v>143</v>
      </c>
      <c r="E13" s="66">
        <v>203</v>
      </c>
      <c r="F13" s="66">
        <v>28</v>
      </c>
      <c r="G13" s="67">
        <f>3375939.75+2025612.25+1005793.75+228158+129822-591+58554+4486+0.5+8491+759.5+1035+759+201+415+646+449+105+90+2225+753+907+573+114+42+69+65+102+142+29</f>
        <v>6845746.75</v>
      </c>
      <c r="H13" s="68">
        <f>390291+234725-168+117153-100+30011-18+18391+466+8404+725+1222+127+171+129+36+46+64+73+21+18+297+138+150+94+22+10+9+15+21+4</f>
        <v>802547</v>
      </c>
      <c r="I13" s="69">
        <f t="shared" si="1"/>
        <v>8.530025967326525</v>
      </c>
      <c r="J13" s="111"/>
      <c r="K13" s="202">
        <v>11</v>
      </c>
      <c r="L13" s="184" t="s">
        <v>98</v>
      </c>
      <c r="M13" s="185" t="s">
        <v>143</v>
      </c>
      <c r="N13" s="186">
        <v>2888784</v>
      </c>
      <c r="O13" s="120"/>
      <c r="S13" s="102"/>
    </row>
    <row r="14" spans="1:19" ht="12">
      <c r="A14" s="124">
        <v>12</v>
      </c>
      <c r="B14" s="63" t="s">
        <v>157</v>
      </c>
      <c r="C14" s="57">
        <v>40200</v>
      </c>
      <c r="D14" s="58" t="s">
        <v>145</v>
      </c>
      <c r="E14" s="59">
        <v>227</v>
      </c>
      <c r="F14" s="59">
        <v>22</v>
      </c>
      <c r="G14" s="70">
        <v>6716187</v>
      </c>
      <c r="H14" s="68">
        <v>750913</v>
      </c>
      <c r="I14" s="71">
        <f t="shared" si="1"/>
        <v>8.94402813641527</v>
      </c>
      <c r="J14" s="112"/>
      <c r="K14" s="202">
        <v>12</v>
      </c>
      <c r="L14" s="184" t="s">
        <v>99</v>
      </c>
      <c r="M14" s="185" t="s">
        <v>162</v>
      </c>
      <c r="N14" s="186">
        <v>2778550</v>
      </c>
      <c r="O14" s="120"/>
      <c r="S14" s="101"/>
    </row>
    <row r="15" spans="1:19" ht="12">
      <c r="A15" s="124">
        <v>13</v>
      </c>
      <c r="B15" s="52" t="s">
        <v>158</v>
      </c>
      <c r="C15" s="53">
        <v>40214</v>
      </c>
      <c r="D15" s="54" t="s">
        <v>141</v>
      </c>
      <c r="E15" s="55">
        <v>144</v>
      </c>
      <c r="F15" s="55">
        <v>31</v>
      </c>
      <c r="G15" s="49">
        <v>6103697</v>
      </c>
      <c r="H15" s="50">
        <v>666238</v>
      </c>
      <c r="I15" s="51">
        <f t="shared" si="1"/>
        <v>9.161436303543178</v>
      </c>
      <c r="J15" s="109"/>
      <c r="K15" s="202">
        <v>13</v>
      </c>
      <c r="L15" s="184" t="s">
        <v>19</v>
      </c>
      <c r="M15" s="185" t="s">
        <v>60</v>
      </c>
      <c r="N15" s="186">
        <v>2616660</v>
      </c>
      <c r="O15" s="120"/>
      <c r="S15" s="102"/>
    </row>
    <row r="16" spans="1:19" ht="12">
      <c r="A16" s="124">
        <v>14</v>
      </c>
      <c r="B16" s="45" t="s">
        <v>159</v>
      </c>
      <c r="C16" s="46">
        <v>40494</v>
      </c>
      <c r="D16" s="47" t="s">
        <v>148</v>
      </c>
      <c r="E16" s="48">
        <v>144</v>
      </c>
      <c r="F16" s="48">
        <v>7</v>
      </c>
      <c r="G16" s="49">
        <v>6042049</v>
      </c>
      <c r="H16" s="50">
        <v>519575</v>
      </c>
      <c r="I16" s="51">
        <f t="shared" si="1"/>
        <v>11.628829331665303</v>
      </c>
      <c r="J16" s="109"/>
      <c r="K16" s="202">
        <v>14</v>
      </c>
      <c r="L16" s="184" t="s">
        <v>100</v>
      </c>
      <c r="M16" s="185" t="s">
        <v>143</v>
      </c>
      <c r="N16" s="186">
        <v>2587824</v>
      </c>
      <c r="O16" s="120"/>
      <c r="S16" s="102"/>
    </row>
    <row r="17" spans="1:19" ht="12">
      <c r="A17" s="124">
        <v>15</v>
      </c>
      <c r="B17" s="63" t="s">
        <v>160</v>
      </c>
      <c r="C17" s="57">
        <v>40326</v>
      </c>
      <c r="D17" s="58" t="s">
        <v>145</v>
      </c>
      <c r="E17" s="59">
        <v>212</v>
      </c>
      <c r="F17" s="59">
        <v>23</v>
      </c>
      <c r="G17" s="70">
        <v>6035217</v>
      </c>
      <c r="H17" s="68">
        <v>579137</v>
      </c>
      <c r="I17" s="71">
        <f t="shared" si="1"/>
        <v>10.421052358940976</v>
      </c>
      <c r="J17" s="112"/>
      <c r="K17" s="202">
        <v>15</v>
      </c>
      <c r="L17" s="184" t="s">
        <v>20</v>
      </c>
      <c r="M17" s="185" t="s">
        <v>148</v>
      </c>
      <c r="N17" s="186">
        <v>2572287</v>
      </c>
      <c r="O17" s="120"/>
      <c r="S17" s="101"/>
    </row>
    <row r="18" spans="1:19" ht="12">
      <c r="A18" s="124">
        <v>16</v>
      </c>
      <c r="B18" s="52" t="s">
        <v>161</v>
      </c>
      <c r="C18" s="53">
        <v>40418</v>
      </c>
      <c r="D18" s="54" t="s">
        <v>162</v>
      </c>
      <c r="E18" s="55">
        <v>260</v>
      </c>
      <c r="F18" s="55">
        <v>33</v>
      </c>
      <c r="G18" s="72">
        <v>5318712</v>
      </c>
      <c r="H18" s="73">
        <v>860445</v>
      </c>
      <c r="I18" s="51">
        <f t="shared" si="1"/>
        <v>6.181350347785157</v>
      </c>
      <c r="J18" s="109"/>
      <c r="K18" s="202">
        <v>16</v>
      </c>
      <c r="L18" s="184" t="s">
        <v>21</v>
      </c>
      <c r="M18" s="185" t="s">
        <v>141</v>
      </c>
      <c r="N18" s="186">
        <v>2491754</v>
      </c>
      <c r="O18" s="120"/>
      <c r="S18" s="102"/>
    </row>
    <row r="19" spans="1:19" ht="12">
      <c r="A19" s="124">
        <v>17</v>
      </c>
      <c r="B19" s="52" t="s">
        <v>163</v>
      </c>
      <c r="C19" s="53">
        <v>40319</v>
      </c>
      <c r="D19" s="54" t="s">
        <v>145</v>
      </c>
      <c r="E19" s="55">
        <v>178</v>
      </c>
      <c r="F19" s="55">
        <v>16</v>
      </c>
      <c r="G19" s="49">
        <v>4933804</v>
      </c>
      <c r="H19" s="50">
        <v>547200</v>
      </c>
      <c r="I19" s="51">
        <f t="shared" si="1"/>
        <v>9.016454678362573</v>
      </c>
      <c r="J19" s="109"/>
      <c r="K19" s="202">
        <v>17</v>
      </c>
      <c r="L19" s="184" t="s">
        <v>101</v>
      </c>
      <c r="M19" s="185" t="s">
        <v>22</v>
      </c>
      <c r="N19" s="186">
        <v>2480571</v>
      </c>
      <c r="O19" s="120"/>
      <c r="S19" s="101"/>
    </row>
    <row r="20" spans="1:19" ht="12">
      <c r="A20" s="124">
        <v>18</v>
      </c>
      <c r="B20" s="82" t="s">
        <v>164</v>
      </c>
      <c r="C20" s="57">
        <v>40382</v>
      </c>
      <c r="D20" s="91" t="s">
        <v>145</v>
      </c>
      <c r="E20" s="81">
        <v>142</v>
      </c>
      <c r="F20" s="81">
        <v>22</v>
      </c>
      <c r="G20" s="70">
        <v>4900901</v>
      </c>
      <c r="H20" s="68">
        <v>438639</v>
      </c>
      <c r="I20" s="71">
        <f t="shared" si="1"/>
        <v>11.172971395612338</v>
      </c>
      <c r="J20" s="112"/>
      <c r="K20" s="202">
        <v>18</v>
      </c>
      <c r="L20" s="184" t="s">
        <v>102</v>
      </c>
      <c r="M20" s="185" t="s">
        <v>143</v>
      </c>
      <c r="N20" s="186">
        <v>2472162</v>
      </c>
      <c r="O20" s="120"/>
      <c r="S20" s="103"/>
    </row>
    <row r="21" spans="1:19" ht="12">
      <c r="A21" s="124">
        <v>19</v>
      </c>
      <c r="B21" s="52" t="s">
        <v>165</v>
      </c>
      <c r="C21" s="53">
        <v>40270</v>
      </c>
      <c r="D21" s="54" t="s">
        <v>148</v>
      </c>
      <c r="E21" s="55">
        <v>199</v>
      </c>
      <c r="F21" s="55">
        <v>19</v>
      </c>
      <c r="G21" s="49">
        <v>4811400</v>
      </c>
      <c r="H21" s="50">
        <v>476597</v>
      </c>
      <c r="I21" s="51">
        <f t="shared" si="1"/>
        <v>10.095321623929651</v>
      </c>
      <c r="J21" s="109"/>
      <c r="K21" s="202">
        <v>19</v>
      </c>
      <c r="L21" s="184" t="s">
        <v>103</v>
      </c>
      <c r="M21" s="185" t="s">
        <v>145</v>
      </c>
      <c r="N21" s="186">
        <v>2459815</v>
      </c>
      <c r="O21" s="120"/>
      <c r="S21" s="102"/>
    </row>
    <row r="22" spans="1:19" ht="12">
      <c r="A22" s="124">
        <v>20</v>
      </c>
      <c r="B22" s="52" t="s">
        <v>166</v>
      </c>
      <c r="C22" s="53">
        <v>40312</v>
      </c>
      <c r="D22" s="54" t="s">
        <v>145</v>
      </c>
      <c r="E22" s="55">
        <v>168</v>
      </c>
      <c r="F22" s="55">
        <v>13</v>
      </c>
      <c r="G22" s="49">
        <v>4578821</v>
      </c>
      <c r="H22" s="50">
        <v>491609</v>
      </c>
      <c r="I22" s="51">
        <f t="shared" si="1"/>
        <v>9.313948686862934</v>
      </c>
      <c r="J22" s="109"/>
      <c r="K22" s="202">
        <v>20</v>
      </c>
      <c r="L22" s="184" t="s">
        <v>23</v>
      </c>
      <c r="M22" s="185" t="s">
        <v>151</v>
      </c>
      <c r="N22" s="186">
        <v>2436288</v>
      </c>
      <c r="O22" s="120"/>
      <c r="S22" s="103"/>
    </row>
    <row r="23" spans="1:19" ht="12">
      <c r="A23" s="124">
        <v>21</v>
      </c>
      <c r="B23" s="52" t="s">
        <v>167</v>
      </c>
      <c r="C23" s="46">
        <v>40522</v>
      </c>
      <c r="D23" s="92" t="s">
        <v>141</v>
      </c>
      <c r="E23" s="89">
        <v>110</v>
      </c>
      <c r="F23" s="89">
        <v>3</v>
      </c>
      <c r="G23" s="93">
        <v>3908048</v>
      </c>
      <c r="H23" s="104">
        <v>369782</v>
      </c>
      <c r="I23" s="77">
        <f t="shared" si="1"/>
        <v>10.568518748884477</v>
      </c>
      <c r="J23" s="113"/>
      <c r="K23" s="202">
        <v>21</v>
      </c>
      <c r="L23" s="184" t="s">
        <v>24</v>
      </c>
      <c r="M23" s="185" t="s">
        <v>145</v>
      </c>
      <c r="N23" s="186">
        <v>2323061</v>
      </c>
      <c r="O23" s="120"/>
      <c r="S23" s="101"/>
    </row>
    <row r="24" spans="1:19" ht="12">
      <c r="A24" s="124">
        <v>22</v>
      </c>
      <c r="B24" s="52" t="s">
        <v>168</v>
      </c>
      <c r="C24" s="53">
        <v>40242</v>
      </c>
      <c r="D24" s="54" t="s">
        <v>145</v>
      </c>
      <c r="E24" s="89">
        <v>75</v>
      </c>
      <c r="F24" s="89">
        <v>22</v>
      </c>
      <c r="G24" s="49">
        <v>3754099</v>
      </c>
      <c r="H24" s="90">
        <v>335819</v>
      </c>
      <c r="I24" s="51">
        <f t="shared" si="1"/>
        <v>11.178935676659153</v>
      </c>
      <c r="J24" s="109"/>
      <c r="K24" s="202">
        <v>22</v>
      </c>
      <c r="L24" s="184" t="s">
        <v>25</v>
      </c>
      <c r="M24" s="185" t="s">
        <v>143</v>
      </c>
      <c r="N24" s="186">
        <v>2315902</v>
      </c>
      <c r="O24" s="120"/>
      <c r="S24" s="102"/>
    </row>
    <row r="25" spans="1:19" ht="12">
      <c r="A25" s="124">
        <v>23</v>
      </c>
      <c r="B25" s="52" t="s">
        <v>169</v>
      </c>
      <c r="C25" s="53">
        <v>40431</v>
      </c>
      <c r="D25" s="95" t="s">
        <v>141</v>
      </c>
      <c r="E25" s="89">
        <v>124</v>
      </c>
      <c r="F25" s="89">
        <v>12</v>
      </c>
      <c r="G25" s="93">
        <v>3688831</v>
      </c>
      <c r="H25" s="104">
        <v>331689</v>
      </c>
      <c r="I25" s="77">
        <f t="shared" si="1"/>
        <v>11.121354642451212</v>
      </c>
      <c r="J25" s="113"/>
      <c r="K25" s="202">
        <v>23</v>
      </c>
      <c r="L25" s="184" t="s">
        <v>345</v>
      </c>
      <c r="M25" s="185" t="s">
        <v>145</v>
      </c>
      <c r="N25" s="186">
        <v>2120112</v>
      </c>
      <c r="O25" s="120"/>
      <c r="S25" s="101"/>
    </row>
    <row r="26" spans="1:19" ht="12">
      <c r="A26" s="124">
        <v>24</v>
      </c>
      <c r="B26" s="63" t="s">
        <v>170</v>
      </c>
      <c r="C26" s="57">
        <v>40361</v>
      </c>
      <c r="D26" s="58" t="s">
        <v>145</v>
      </c>
      <c r="E26" s="88">
        <v>161</v>
      </c>
      <c r="F26" s="88">
        <v>22</v>
      </c>
      <c r="G26" s="70">
        <v>3661169</v>
      </c>
      <c r="H26" s="85">
        <v>334383</v>
      </c>
      <c r="I26" s="71">
        <f t="shared" si="1"/>
        <v>10.949028509224453</v>
      </c>
      <c r="J26" s="112"/>
      <c r="K26" s="202">
        <v>24</v>
      </c>
      <c r="L26" s="184" t="s">
        <v>105</v>
      </c>
      <c r="M26" s="200" t="s">
        <v>148</v>
      </c>
      <c r="N26" s="186">
        <v>2085607</v>
      </c>
      <c r="O26" s="120"/>
      <c r="S26" s="105"/>
    </row>
    <row r="27" spans="1:19" ht="12.75" thickBot="1">
      <c r="A27" s="124">
        <v>25</v>
      </c>
      <c r="B27" s="125" t="s">
        <v>171</v>
      </c>
      <c r="C27" s="115">
        <v>40242</v>
      </c>
      <c r="D27" s="126" t="s">
        <v>151</v>
      </c>
      <c r="E27" s="127">
        <v>125</v>
      </c>
      <c r="F27" s="127">
        <v>23</v>
      </c>
      <c r="G27" s="128">
        <f>3052174.5+368+334+926+8316</f>
        <v>3062118.5</v>
      </c>
      <c r="H27" s="129">
        <f>484917+57+56+140+1663</f>
        <v>486833</v>
      </c>
      <c r="I27" s="130">
        <f>IF(G27&lt;&gt;0,G27/H27,"")</f>
        <v>6.289874556572788</v>
      </c>
      <c r="J27" s="113"/>
      <c r="K27" s="203">
        <v>25</v>
      </c>
      <c r="L27" s="286" t="s">
        <v>104</v>
      </c>
      <c r="M27" s="201" t="s">
        <v>143</v>
      </c>
      <c r="N27" s="287">
        <v>2068165</v>
      </c>
      <c r="O27" s="120"/>
      <c r="S27" s="102"/>
    </row>
    <row r="28" spans="1:14" s="171" customFormat="1" ht="12.75">
      <c r="A28" s="379" t="s">
        <v>69</v>
      </c>
      <c r="B28" s="380"/>
      <c r="C28" s="380"/>
      <c r="D28" s="380"/>
      <c r="E28" s="380"/>
      <c r="F28" s="380"/>
      <c r="G28" s="380"/>
      <c r="H28" s="380"/>
      <c r="I28" s="380"/>
      <c r="K28" s="383" t="s">
        <v>356</v>
      </c>
      <c r="L28" s="386"/>
      <c r="M28" s="386"/>
      <c r="N28" s="387"/>
    </row>
    <row r="29" spans="1:14" s="171" customFormat="1" ht="13.5" thickBot="1">
      <c r="A29" s="133" t="s">
        <v>63</v>
      </c>
      <c r="B29" s="134" t="s">
        <v>64</v>
      </c>
      <c r="C29" s="134" t="s">
        <v>65</v>
      </c>
      <c r="D29" s="134" t="s">
        <v>66</v>
      </c>
      <c r="E29" s="134" t="s">
        <v>67</v>
      </c>
      <c r="F29" s="134" t="s">
        <v>223</v>
      </c>
      <c r="G29" s="134" t="s">
        <v>225</v>
      </c>
      <c r="H29" s="134" t="s">
        <v>227</v>
      </c>
      <c r="I29" s="134" t="s">
        <v>68</v>
      </c>
      <c r="K29" s="133" t="s">
        <v>63</v>
      </c>
      <c r="L29" s="134" t="s">
        <v>64</v>
      </c>
      <c r="M29" s="134" t="s">
        <v>66</v>
      </c>
      <c r="N29" s="134" t="s">
        <v>227</v>
      </c>
    </row>
    <row r="30" spans="1:15" ht="12">
      <c r="A30" s="122">
        <v>1</v>
      </c>
      <c r="B30" s="17" t="s">
        <v>140</v>
      </c>
      <c r="C30" s="18">
        <v>40487</v>
      </c>
      <c r="D30" s="19" t="s">
        <v>141</v>
      </c>
      <c r="E30" s="20">
        <v>383</v>
      </c>
      <c r="F30" s="20">
        <v>8</v>
      </c>
      <c r="G30" s="21">
        <v>31496595</v>
      </c>
      <c r="H30" s="22">
        <v>3455089</v>
      </c>
      <c r="I30" s="23">
        <f>+G30/H30</f>
        <v>9.11600106393786</v>
      </c>
      <c r="J30" s="106"/>
      <c r="K30" s="172">
        <v>1</v>
      </c>
      <c r="L30" s="173" t="s">
        <v>14</v>
      </c>
      <c r="M30" s="174" t="s">
        <v>143</v>
      </c>
      <c r="N30" s="175">
        <v>4333116</v>
      </c>
      <c r="O30" s="120"/>
    </row>
    <row r="31" spans="1:15" ht="12">
      <c r="A31" s="122">
        <v>2</v>
      </c>
      <c r="B31" s="24" t="s">
        <v>142</v>
      </c>
      <c r="C31" s="25">
        <v>40221</v>
      </c>
      <c r="D31" s="26" t="s">
        <v>143</v>
      </c>
      <c r="E31" s="27">
        <v>378</v>
      </c>
      <c r="F31" s="27">
        <v>21</v>
      </c>
      <c r="G31" s="28">
        <f>15262368+6874188.5+2847763.25-223+1769171+1008022.25+602324.75+244767.5+35902+50854+1772+740+466+1889+1178+72+1176+376+620+1922+3597+1315+371</f>
        <v>28710632.25</v>
      </c>
      <c r="H31" s="29">
        <f>1752204+788243+333771+209388+119359+72788+39635-10+7563+234+104+69+615+148+12+346+52+124+384+600+152+61</f>
        <v>3325842</v>
      </c>
      <c r="I31" s="30">
        <f>+G31/H31</f>
        <v>8.632590559022347</v>
      </c>
      <c r="J31" s="107"/>
      <c r="K31" s="172">
        <v>2</v>
      </c>
      <c r="L31" s="190" t="s">
        <v>15</v>
      </c>
      <c r="M31" s="191" t="s">
        <v>143</v>
      </c>
      <c r="N31" s="192">
        <v>4301641</v>
      </c>
      <c r="O31" s="120"/>
    </row>
    <row r="32" spans="1:15" ht="12.75" thickBot="1">
      <c r="A32" s="170">
        <v>3</v>
      </c>
      <c r="B32" s="31" t="s">
        <v>144</v>
      </c>
      <c r="C32" s="32">
        <v>40235</v>
      </c>
      <c r="D32" s="33" t="s">
        <v>145</v>
      </c>
      <c r="E32" s="34">
        <v>256</v>
      </c>
      <c r="F32" s="34">
        <v>39</v>
      </c>
      <c r="G32" s="35">
        <v>21723367</v>
      </c>
      <c r="H32" s="36">
        <v>2459815</v>
      </c>
      <c r="I32" s="37">
        <f>+G32/H32</f>
        <v>8.831301134434907</v>
      </c>
      <c r="J32" s="108"/>
      <c r="K32" s="180">
        <v>3</v>
      </c>
      <c r="L32" s="181" t="s">
        <v>59</v>
      </c>
      <c r="M32" s="182" t="s">
        <v>60</v>
      </c>
      <c r="N32" s="183">
        <v>4256567</v>
      </c>
      <c r="O32" s="120"/>
    </row>
    <row r="33" spans="1:15" ht="12">
      <c r="A33" s="157">
        <v>4</v>
      </c>
      <c r="B33" s="38" t="s">
        <v>146</v>
      </c>
      <c r="C33" s="39">
        <v>40179</v>
      </c>
      <c r="D33" s="40" t="s">
        <v>145</v>
      </c>
      <c r="E33" s="41">
        <v>370</v>
      </c>
      <c r="F33" s="41">
        <v>34</v>
      </c>
      <c r="G33" s="42">
        <v>20856555</v>
      </c>
      <c r="H33" s="43">
        <v>2323061</v>
      </c>
      <c r="I33" s="44">
        <f>+G33/H33</f>
        <v>8.97804878993707</v>
      </c>
      <c r="J33" s="109"/>
      <c r="K33" s="202">
        <v>4</v>
      </c>
      <c r="L33" s="184" t="s">
        <v>61</v>
      </c>
      <c r="M33" s="185" t="s">
        <v>148</v>
      </c>
      <c r="N33" s="186">
        <v>4001711</v>
      </c>
      <c r="O33" s="120"/>
    </row>
    <row r="34" spans="1:15" ht="12">
      <c r="A34" s="122">
        <v>5</v>
      </c>
      <c r="B34" s="45" t="s">
        <v>147</v>
      </c>
      <c r="C34" s="46">
        <v>40515</v>
      </c>
      <c r="D34" s="47" t="s">
        <v>148</v>
      </c>
      <c r="E34" s="48">
        <v>337</v>
      </c>
      <c r="F34" s="48">
        <v>4</v>
      </c>
      <c r="G34" s="49">
        <v>16935492</v>
      </c>
      <c r="H34" s="50">
        <v>1800243</v>
      </c>
      <c r="I34" s="51">
        <f>+G34/H34</f>
        <v>9.407336676215378</v>
      </c>
      <c r="J34" s="109"/>
      <c r="K34" s="202">
        <v>5</v>
      </c>
      <c r="L34" s="184" t="s">
        <v>16</v>
      </c>
      <c r="M34" s="185" t="s">
        <v>143</v>
      </c>
      <c r="N34" s="186">
        <v>3837885</v>
      </c>
      <c r="O34" s="120"/>
    </row>
    <row r="35" spans="1:15" ht="12">
      <c r="A35" s="122">
        <v>6</v>
      </c>
      <c r="B35" s="52" t="s">
        <v>150</v>
      </c>
      <c r="C35" s="53">
        <v>40263</v>
      </c>
      <c r="D35" s="54" t="s">
        <v>151</v>
      </c>
      <c r="E35" s="55">
        <v>286</v>
      </c>
      <c r="F35" s="55">
        <v>24</v>
      </c>
      <c r="G35" s="49">
        <v>9498739</v>
      </c>
      <c r="H35" s="50">
        <v>1141448</v>
      </c>
      <c r="I35" s="51">
        <f>IF(G35&lt;&gt;0,G35/H35,"")</f>
        <v>8.321657228362572</v>
      </c>
      <c r="J35" s="109"/>
      <c r="K35" s="202">
        <v>6</v>
      </c>
      <c r="L35" s="184" t="s">
        <v>17</v>
      </c>
      <c r="M35" s="185" t="s">
        <v>145</v>
      </c>
      <c r="N35" s="186">
        <v>3707086</v>
      </c>
      <c r="O35" s="120"/>
    </row>
    <row r="36" spans="1:15" ht="12">
      <c r="A36" s="122">
        <v>7</v>
      </c>
      <c r="B36" s="56" t="s">
        <v>153</v>
      </c>
      <c r="C36" s="57">
        <v>40235</v>
      </c>
      <c r="D36" s="58" t="s">
        <v>154</v>
      </c>
      <c r="E36" s="59">
        <v>227</v>
      </c>
      <c r="F36" s="59">
        <v>29</v>
      </c>
      <c r="G36" s="60">
        <f>8240207.5+202+255+7892+2376+1782+1782+2376</f>
        <v>8256872.5</v>
      </c>
      <c r="H36" s="61">
        <f>1023896+40+51+1967+594+445+445+594</f>
        <v>1028032</v>
      </c>
      <c r="I36" s="62">
        <f>G36/H36</f>
        <v>8.031727125225673</v>
      </c>
      <c r="J36" s="110"/>
      <c r="K36" s="202">
        <v>7</v>
      </c>
      <c r="L36" s="184" t="s">
        <v>79</v>
      </c>
      <c r="M36" s="185" t="s">
        <v>141</v>
      </c>
      <c r="N36" s="186">
        <v>3473764</v>
      </c>
      <c r="O36" s="120"/>
    </row>
    <row r="37" spans="1:15" ht="12">
      <c r="A37" s="122">
        <v>8</v>
      </c>
      <c r="B37" s="63" t="s">
        <v>156</v>
      </c>
      <c r="C37" s="64">
        <v>40200</v>
      </c>
      <c r="D37" s="65" t="s">
        <v>143</v>
      </c>
      <c r="E37" s="66">
        <v>203</v>
      </c>
      <c r="F37" s="66">
        <v>28</v>
      </c>
      <c r="G37" s="67">
        <f>3375939.75+2025612.25+1005793.75+228158+129822-591+58554+4486+0.5+8491+759.5+1035+759+201+415+646+449+105+90+2225+753+907+573+114+42+69+65+102+142+29</f>
        <v>6845746.75</v>
      </c>
      <c r="H37" s="68">
        <f>390291+234725-168+117153-100+30011-18+18391+466+8404+725+1222+127+171+129+36+46+64+73+21+18+297+138+150+94+22+10+9+15+21+4</f>
        <v>802547</v>
      </c>
      <c r="I37" s="69">
        <f>+G37/H37</f>
        <v>8.530025967326525</v>
      </c>
      <c r="J37" s="111"/>
      <c r="K37" s="202">
        <v>8</v>
      </c>
      <c r="L37" s="184" t="s">
        <v>18</v>
      </c>
      <c r="M37" s="185" t="s">
        <v>143</v>
      </c>
      <c r="N37" s="186">
        <v>3325842</v>
      </c>
      <c r="O37" s="120"/>
    </row>
    <row r="38" spans="1:15" ht="12">
      <c r="A38" s="122">
        <v>9</v>
      </c>
      <c r="B38" s="63" t="s">
        <v>157</v>
      </c>
      <c r="C38" s="57">
        <v>40200</v>
      </c>
      <c r="D38" s="58" t="s">
        <v>145</v>
      </c>
      <c r="E38" s="59">
        <v>227</v>
      </c>
      <c r="F38" s="59">
        <v>22</v>
      </c>
      <c r="G38" s="70">
        <v>6716187</v>
      </c>
      <c r="H38" s="68">
        <v>750913</v>
      </c>
      <c r="I38" s="71">
        <f>+G38/H38</f>
        <v>8.94402813641527</v>
      </c>
      <c r="J38" s="112"/>
      <c r="K38" s="202">
        <v>9</v>
      </c>
      <c r="L38" s="184" t="s">
        <v>96</v>
      </c>
      <c r="M38" s="185" t="s">
        <v>148</v>
      </c>
      <c r="N38" s="186">
        <v>3308320</v>
      </c>
      <c r="O38" s="120"/>
    </row>
    <row r="39" spans="1:15" ht="12">
      <c r="A39" s="122">
        <v>10</v>
      </c>
      <c r="B39" s="52" t="s">
        <v>158</v>
      </c>
      <c r="C39" s="53">
        <v>40214</v>
      </c>
      <c r="D39" s="54" t="s">
        <v>141</v>
      </c>
      <c r="E39" s="55">
        <v>144</v>
      </c>
      <c r="F39" s="55">
        <v>31</v>
      </c>
      <c r="G39" s="49">
        <v>6103697</v>
      </c>
      <c r="H39" s="50">
        <v>666238</v>
      </c>
      <c r="I39" s="51">
        <f>+G39/H39</f>
        <v>9.161436303543178</v>
      </c>
      <c r="J39" s="109"/>
      <c r="K39" s="202">
        <v>10</v>
      </c>
      <c r="L39" s="184" t="s">
        <v>97</v>
      </c>
      <c r="M39" s="185" t="s">
        <v>148</v>
      </c>
      <c r="N39" s="186">
        <v>2894802</v>
      </c>
      <c r="O39" s="120"/>
    </row>
    <row r="40" spans="1:15" ht="12">
      <c r="A40" s="122">
        <v>11</v>
      </c>
      <c r="B40" s="52" t="s">
        <v>161</v>
      </c>
      <c r="C40" s="53">
        <v>40418</v>
      </c>
      <c r="D40" s="54" t="s">
        <v>162</v>
      </c>
      <c r="E40" s="55">
        <v>260</v>
      </c>
      <c r="F40" s="55">
        <v>33</v>
      </c>
      <c r="G40" s="72">
        <v>5318712</v>
      </c>
      <c r="H40" s="73">
        <v>860445</v>
      </c>
      <c r="I40" s="51">
        <f>+G40/H40</f>
        <v>6.181350347785157</v>
      </c>
      <c r="J40" s="109"/>
      <c r="K40" s="202">
        <v>11</v>
      </c>
      <c r="L40" s="184" t="s">
        <v>99</v>
      </c>
      <c r="M40" s="185" t="s">
        <v>162</v>
      </c>
      <c r="N40" s="186">
        <v>2778550</v>
      </c>
      <c r="O40" s="120"/>
    </row>
    <row r="41" spans="1:15" ht="12">
      <c r="A41" s="122">
        <v>12</v>
      </c>
      <c r="B41" s="45" t="s">
        <v>171</v>
      </c>
      <c r="C41" s="53">
        <v>40242</v>
      </c>
      <c r="D41" s="74" t="s">
        <v>151</v>
      </c>
      <c r="E41" s="48">
        <v>125</v>
      </c>
      <c r="F41" s="48">
        <v>23</v>
      </c>
      <c r="G41" s="75">
        <f>3052174.5+368+334+926+8316</f>
        <v>3062118.5</v>
      </c>
      <c r="H41" s="76">
        <f>484917+57+56+140+1663</f>
        <v>486833</v>
      </c>
      <c r="I41" s="77">
        <f>IF(G41&lt;&gt;0,G41/H41,"")</f>
        <v>6.289874556572788</v>
      </c>
      <c r="J41" s="113"/>
      <c r="K41" s="202">
        <v>12</v>
      </c>
      <c r="L41" s="184" t="s">
        <v>19</v>
      </c>
      <c r="M41" s="185" t="s">
        <v>60</v>
      </c>
      <c r="N41" s="186">
        <v>2616660</v>
      </c>
      <c r="O41" s="120"/>
    </row>
    <row r="42" spans="1:15" ht="12">
      <c r="A42" s="122">
        <v>13</v>
      </c>
      <c r="B42" s="78" t="s">
        <v>172</v>
      </c>
      <c r="C42" s="79">
        <v>40487</v>
      </c>
      <c r="D42" s="80" t="s">
        <v>143</v>
      </c>
      <c r="E42" s="81">
        <v>162</v>
      </c>
      <c r="F42" s="81">
        <v>8</v>
      </c>
      <c r="G42" s="70">
        <f>525983.5+915356-20+520720.5+229861+37809.5+41066.5+9062.5+5020</f>
        <v>2284859.5</v>
      </c>
      <c r="H42" s="76">
        <f>56225+93965-2+58841+28041+5233+5910+1474+785</f>
        <v>250472</v>
      </c>
      <c r="I42" s="77">
        <f>+G42/H42</f>
        <v>9.122215257593663</v>
      </c>
      <c r="J42" s="113"/>
      <c r="K42" s="202">
        <v>13</v>
      </c>
      <c r="L42" s="184" t="s">
        <v>100</v>
      </c>
      <c r="M42" s="185" t="s">
        <v>143</v>
      </c>
      <c r="N42" s="186">
        <v>2587824</v>
      </c>
      <c r="O42" s="120"/>
    </row>
    <row r="43" spans="1:15" ht="12">
      <c r="A43" s="122">
        <v>14</v>
      </c>
      <c r="B43" s="78" t="s">
        <v>173</v>
      </c>
      <c r="C43" s="79">
        <v>40459</v>
      </c>
      <c r="D43" s="80" t="s">
        <v>154</v>
      </c>
      <c r="E43" s="81">
        <v>142</v>
      </c>
      <c r="F43" s="81">
        <v>12</v>
      </c>
      <c r="G43" s="60">
        <f>569713+434829.5+295345.5+223420+26108+12415.5+5998+1904+1368+799+648+306</f>
        <v>1572854.5</v>
      </c>
      <c r="H43" s="61">
        <f>61050+47827+36467+29781+4601+2405+1000+284+287+123+103+51</f>
        <v>183979</v>
      </c>
      <c r="I43" s="62">
        <f>G43/H43</f>
        <v>8.549097994879851</v>
      </c>
      <c r="J43" s="110"/>
      <c r="K43" s="202">
        <v>14</v>
      </c>
      <c r="L43" s="184" t="s">
        <v>20</v>
      </c>
      <c r="M43" s="200" t="s">
        <v>148</v>
      </c>
      <c r="N43" s="186">
        <v>2572287</v>
      </c>
      <c r="O43" s="120"/>
    </row>
    <row r="44" spans="1:15" ht="12">
      <c r="A44" s="122">
        <v>15</v>
      </c>
      <c r="B44" s="52" t="s">
        <v>174</v>
      </c>
      <c r="C44" s="53">
        <v>40249</v>
      </c>
      <c r="D44" s="54" t="s">
        <v>151</v>
      </c>
      <c r="E44" s="55">
        <v>116</v>
      </c>
      <c r="F44" s="55">
        <v>27</v>
      </c>
      <c r="G44" s="49">
        <v>1550563.25</v>
      </c>
      <c r="H44" s="50">
        <v>210407</v>
      </c>
      <c r="I44" s="51">
        <f>IF(G44&lt;&gt;0,G44/H44,"")</f>
        <v>7.369352017756063</v>
      </c>
      <c r="J44" s="109"/>
      <c r="K44" s="202">
        <v>15</v>
      </c>
      <c r="L44" s="184" t="s">
        <v>21</v>
      </c>
      <c r="M44" s="185" t="s">
        <v>141</v>
      </c>
      <c r="N44" s="186">
        <v>2491754</v>
      </c>
      <c r="O44" s="120"/>
    </row>
    <row r="45" spans="1:15" ht="12">
      <c r="A45" s="122">
        <v>16</v>
      </c>
      <c r="B45" s="78" t="s">
        <v>175</v>
      </c>
      <c r="C45" s="79">
        <v>40529</v>
      </c>
      <c r="D45" s="80" t="s">
        <v>154</v>
      </c>
      <c r="E45" s="81">
        <v>147</v>
      </c>
      <c r="F45" s="81">
        <v>2</v>
      </c>
      <c r="G45" s="60">
        <f>691567.5+648414.5</f>
        <v>1339982</v>
      </c>
      <c r="H45" s="61">
        <f>79327+75064</f>
        <v>154391</v>
      </c>
      <c r="I45" s="62">
        <f>G45/H45</f>
        <v>8.679145805131128</v>
      </c>
      <c r="J45" s="110"/>
      <c r="K45" s="202">
        <v>16</v>
      </c>
      <c r="L45" s="184" t="s">
        <v>102</v>
      </c>
      <c r="M45" s="185" t="s">
        <v>143</v>
      </c>
      <c r="N45" s="186">
        <v>2472162</v>
      </c>
      <c r="O45" s="120"/>
    </row>
    <row r="46" spans="1:15" ht="12">
      <c r="A46" s="122">
        <v>17</v>
      </c>
      <c r="B46" s="52" t="s">
        <v>176</v>
      </c>
      <c r="C46" s="53">
        <v>40249</v>
      </c>
      <c r="D46" s="54" t="s">
        <v>143</v>
      </c>
      <c r="E46" s="55">
        <v>71</v>
      </c>
      <c r="F46" s="55">
        <v>25</v>
      </c>
      <c r="G46" s="49">
        <f>432486.25+301574+151308+7+112893+51222.5+22996.5+15680+18589.5+18584+12838+4788+1663+4208+490+365+2398+36+790+1056+718+2330+3855+1170+2143+1876</f>
        <v>1166064.75</v>
      </c>
      <c r="H46" s="50">
        <f>50407+35095+18523+1+15427+7108+3545+2281+2896+2839+2036+884+288+738+98+73+400+6+143+184+126+381+556+123+222+369</f>
        <v>144749</v>
      </c>
      <c r="I46" s="51">
        <f>+G46/H46</f>
        <v>8.055770678899336</v>
      </c>
      <c r="J46" s="109"/>
      <c r="K46" s="202">
        <v>17</v>
      </c>
      <c r="L46" s="184" t="s">
        <v>103</v>
      </c>
      <c r="M46" s="185" t="s">
        <v>145</v>
      </c>
      <c r="N46" s="186">
        <v>2459815</v>
      </c>
      <c r="O46" s="120"/>
    </row>
    <row r="47" spans="1:15" ht="12">
      <c r="A47" s="122">
        <v>18</v>
      </c>
      <c r="B47" s="82" t="s">
        <v>177</v>
      </c>
      <c r="C47" s="79">
        <v>40487</v>
      </c>
      <c r="D47" s="83" t="s">
        <v>145</v>
      </c>
      <c r="E47" s="81">
        <v>205</v>
      </c>
      <c r="F47" s="81">
        <v>8</v>
      </c>
      <c r="G47" s="70">
        <v>1133268</v>
      </c>
      <c r="H47" s="68">
        <v>131100</v>
      </c>
      <c r="I47" s="71">
        <f>+G47/H47</f>
        <v>8.644302059496567</v>
      </c>
      <c r="J47" s="112"/>
      <c r="K47" s="202">
        <v>18</v>
      </c>
      <c r="L47" s="184" t="s">
        <v>23</v>
      </c>
      <c r="M47" s="185" t="s">
        <v>151</v>
      </c>
      <c r="N47" s="186">
        <v>2436288</v>
      </c>
      <c r="O47" s="120"/>
    </row>
    <row r="48" spans="1:15" ht="12">
      <c r="A48" s="122">
        <v>19</v>
      </c>
      <c r="B48" s="56" t="s">
        <v>178</v>
      </c>
      <c r="C48" s="57">
        <v>40445</v>
      </c>
      <c r="D48" s="58" t="s">
        <v>154</v>
      </c>
      <c r="E48" s="59">
        <v>99</v>
      </c>
      <c r="F48" s="59">
        <v>11</v>
      </c>
      <c r="G48" s="60">
        <f>321502+248658+168337.5+120626.5+93787.5+82596.5+8900+14133+4789+1421+2440</f>
        <v>1067191</v>
      </c>
      <c r="H48" s="61">
        <f>37510+29635+22309+17930+15012+11746+1292+2243+804+260+600</f>
        <v>139341</v>
      </c>
      <c r="I48" s="62">
        <f>G48/H48</f>
        <v>7.658844130586116</v>
      </c>
      <c r="J48" s="110"/>
      <c r="K48" s="202">
        <v>19</v>
      </c>
      <c r="L48" s="184" t="s">
        <v>24</v>
      </c>
      <c r="M48" s="185" t="s">
        <v>145</v>
      </c>
      <c r="N48" s="186">
        <v>2323061</v>
      </c>
      <c r="O48" s="120"/>
    </row>
    <row r="49" spans="1:15" ht="12">
      <c r="A49" s="122">
        <v>20</v>
      </c>
      <c r="B49" s="45" t="s">
        <v>179</v>
      </c>
      <c r="C49" s="46">
        <v>40466</v>
      </c>
      <c r="D49" s="47" t="s">
        <v>148</v>
      </c>
      <c r="E49" s="48">
        <v>135</v>
      </c>
      <c r="F49" s="48">
        <v>11</v>
      </c>
      <c r="G49" s="49">
        <v>940613</v>
      </c>
      <c r="H49" s="50">
        <v>103700</v>
      </c>
      <c r="I49" s="51">
        <f>+G49/H49</f>
        <v>9.070520732883317</v>
      </c>
      <c r="J49" s="109"/>
      <c r="K49" s="202">
        <v>20</v>
      </c>
      <c r="L49" s="184" t="s">
        <v>25</v>
      </c>
      <c r="M49" s="185" t="s">
        <v>143</v>
      </c>
      <c r="N49" s="186">
        <v>2315902</v>
      </c>
      <c r="O49" s="120"/>
    </row>
    <row r="50" spans="1:15" ht="12">
      <c r="A50" s="122">
        <v>21</v>
      </c>
      <c r="B50" s="45" t="s">
        <v>180</v>
      </c>
      <c r="C50" s="46">
        <v>40452</v>
      </c>
      <c r="D50" s="47" t="s">
        <v>151</v>
      </c>
      <c r="E50" s="84">
        <v>148</v>
      </c>
      <c r="F50" s="84">
        <v>13</v>
      </c>
      <c r="G50" s="75">
        <f>699440.5+93480+55329+21058.5+2054+5186.5+3036+2522+4090+1329+2064+2423</f>
        <v>892012.5</v>
      </c>
      <c r="H50" s="85">
        <f>74937+13125+8283+3296+346+1058+497+365+749+203+322+349</f>
        <v>103530</v>
      </c>
      <c r="I50" s="77">
        <f>IF(G50&lt;&gt;0,G50/H50,"")</f>
        <v>8.615980875108663</v>
      </c>
      <c r="J50" s="113"/>
      <c r="K50" s="202">
        <v>21</v>
      </c>
      <c r="L50" s="184" t="s">
        <v>345</v>
      </c>
      <c r="M50" s="185" t="s">
        <v>145</v>
      </c>
      <c r="N50" s="186">
        <v>2120112</v>
      </c>
      <c r="O50" s="120"/>
    </row>
    <row r="51" spans="1:15" ht="12">
      <c r="A51" s="122">
        <v>22</v>
      </c>
      <c r="B51" s="82" t="s">
        <v>181</v>
      </c>
      <c r="C51" s="79">
        <v>40515</v>
      </c>
      <c r="D51" s="83" t="s">
        <v>145</v>
      </c>
      <c r="E51" s="86">
        <v>122</v>
      </c>
      <c r="F51" s="86">
        <v>3</v>
      </c>
      <c r="G51" s="70">
        <v>606406</v>
      </c>
      <c r="H51" s="87">
        <v>71566</v>
      </c>
      <c r="I51" s="71">
        <f>+G51/H51</f>
        <v>8.473381214543219</v>
      </c>
      <c r="J51" s="112"/>
      <c r="K51" s="202">
        <v>22</v>
      </c>
      <c r="L51" s="184" t="s">
        <v>105</v>
      </c>
      <c r="M51" s="200" t="s">
        <v>148</v>
      </c>
      <c r="N51" s="186">
        <v>2085607</v>
      </c>
      <c r="O51" s="120"/>
    </row>
    <row r="52" spans="1:15" ht="12">
      <c r="A52" s="122">
        <v>23</v>
      </c>
      <c r="B52" s="63" t="s">
        <v>182</v>
      </c>
      <c r="C52" s="57">
        <v>40270</v>
      </c>
      <c r="D52" s="58" t="s">
        <v>145</v>
      </c>
      <c r="E52" s="88">
        <v>77</v>
      </c>
      <c r="F52" s="88">
        <v>12</v>
      </c>
      <c r="G52" s="70">
        <v>574948</v>
      </c>
      <c r="H52" s="87">
        <v>63339</v>
      </c>
      <c r="I52" s="71">
        <f>+G52/H52</f>
        <v>9.077314135051074</v>
      </c>
      <c r="J52" s="112"/>
      <c r="K52" s="202">
        <v>23</v>
      </c>
      <c r="L52" s="284" t="s">
        <v>104</v>
      </c>
      <c r="M52" s="200" t="s">
        <v>143</v>
      </c>
      <c r="N52" s="285">
        <v>2068165</v>
      </c>
      <c r="O52" s="120"/>
    </row>
    <row r="53" spans="1:15" ht="12">
      <c r="A53" s="122">
        <v>24</v>
      </c>
      <c r="B53" s="52" t="s">
        <v>183</v>
      </c>
      <c r="C53" s="53">
        <v>40193</v>
      </c>
      <c r="D53" s="54" t="s">
        <v>151</v>
      </c>
      <c r="E53" s="89">
        <v>124</v>
      </c>
      <c r="F53" s="89">
        <v>28</v>
      </c>
      <c r="G53" s="49">
        <v>462004.75</v>
      </c>
      <c r="H53" s="90">
        <v>58594</v>
      </c>
      <c r="I53" s="51">
        <f>IF(G53&lt;&gt;0,G53/H53,"")</f>
        <v>7.884847424650988</v>
      </c>
      <c r="J53" s="109"/>
      <c r="K53" s="202">
        <v>24</v>
      </c>
      <c r="L53" s="184" t="s">
        <v>106</v>
      </c>
      <c r="M53" s="185" t="s">
        <v>151</v>
      </c>
      <c r="N53" s="186">
        <v>2032410</v>
      </c>
      <c r="O53" s="120"/>
    </row>
    <row r="54" spans="1:15" ht="12.75" thickBot="1">
      <c r="A54" s="122">
        <v>25</v>
      </c>
      <c r="B54" s="123" t="s">
        <v>184</v>
      </c>
      <c r="C54" s="115">
        <v>40242</v>
      </c>
      <c r="D54" s="114" t="s">
        <v>154</v>
      </c>
      <c r="E54" s="116">
        <v>74</v>
      </c>
      <c r="F54" s="116">
        <v>28</v>
      </c>
      <c r="G54" s="117">
        <f>421210.25+356+162+4324+208+552+958+360</f>
        <v>428130.25</v>
      </c>
      <c r="H54" s="118">
        <f>55245+64+29+994+22+92+124+60</f>
        <v>56630</v>
      </c>
      <c r="I54" s="119">
        <f>G54/H54</f>
        <v>7.56013155571252</v>
      </c>
      <c r="J54" s="109"/>
      <c r="K54" s="202">
        <v>25</v>
      </c>
      <c r="L54" s="187" t="s">
        <v>107</v>
      </c>
      <c r="M54" s="188" t="s">
        <v>145</v>
      </c>
      <c r="N54" s="189">
        <v>2002631</v>
      </c>
      <c r="O54" s="120"/>
    </row>
    <row r="55" spans="1:14" s="171" customFormat="1" ht="12.75">
      <c r="A55" s="381" t="s">
        <v>70</v>
      </c>
      <c r="B55" s="382"/>
      <c r="C55" s="382"/>
      <c r="D55" s="382"/>
      <c r="E55" s="382"/>
      <c r="F55" s="382"/>
      <c r="G55" s="382"/>
      <c r="H55" s="382"/>
      <c r="I55" s="382"/>
      <c r="K55" s="388" t="s">
        <v>357</v>
      </c>
      <c r="L55" s="389"/>
      <c r="M55" s="389"/>
      <c r="N55" s="390"/>
    </row>
    <row r="56" spans="1:14" s="171" customFormat="1" ht="13.5" thickBot="1">
      <c r="A56" s="131" t="s">
        <v>63</v>
      </c>
      <c r="B56" s="132" t="s">
        <v>64</v>
      </c>
      <c r="C56" s="132" t="s">
        <v>65</v>
      </c>
      <c r="D56" s="132" t="s">
        <v>66</v>
      </c>
      <c r="E56" s="132" t="s">
        <v>67</v>
      </c>
      <c r="F56" s="132" t="s">
        <v>223</v>
      </c>
      <c r="G56" s="132" t="s">
        <v>225</v>
      </c>
      <c r="H56" s="132" t="s">
        <v>227</v>
      </c>
      <c r="I56" s="132" t="s">
        <v>68</v>
      </c>
      <c r="K56" s="131" t="s">
        <v>63</v>
      </c>
      <c r="L56" s="132" t="s">
        <v>64</v>
      </c>
      <c r="M56" s="132" t="s">
        <v>66</v>
      </c>
      <c r="N56" s="132" t="s">
        <v>227</v>
      </c>
    </row>
    <row r="57" spans="1:15" ht="12">
      <c r="A57" s="124">
        <v>1</v>
      </c>
      <c r="B57" s="143" t="s">
        <v>149</v>
      </c>
      <c r="C57" s="144">
        <v>40389</v>
      </c>
      <c r="D57" s="145" t="s">
        <v>148</v>
      </c>
      <c r="E57" s="146">
        <v>139</v>
      </c>
      <c r="F57" s="146">
        <v>21</v>
      </c>
      <c r="G57" s="147">
        <v>11030417</v>
      </c>
      <c r="H57" s="148">
        <v>1100649</v>
      </c>
      <c r="I57" s="149">
        <f>+G57/H57</f>
        <v>10.021738992176434</v>
      </c>
      <c r="J57" s="120"/>
      <c r="K57" s="176">
        <v>1</v>
      </c>
      <c r="L57" s="193" t="s">
        <v>98</v>
      </c>
      <c r="M57" s="194" t="s">
        <v>143</v>
      </c>
      <c r="N57" s="195">
        <v>2888784</v>
      </c>
      <c r="O57" s="120"/>
    </row>
    <row r="58" spans="1:15" ht="12">
      <c r="A58" s="124">
        <v>2</v>
      </c>
      <c r="B58" s="150" t="s">
        <v>152</v>
      </c>
      <c r="C58" s="151">
        <v>40359</v>
      </c>
      <c r="D58" s="152" t="s">
        <v>154</v>
      </c>
      <c r="E58" s="153">
        <v>221</v>
      </c>
      <c r="F58" s="153">
        <v>19</v>
      </c>
      <c r="G58" s="154">
        <f>8339911.75+126742+36059+17874+19872.5+46539+20027.5+13183.5+5802.5+9278+6469+3698+1782+1782</f>
        <v>8649020.75</v>
      </c>
      <c r="H58" s="155">
        <f>985659+23920+5695+2809+3200+7782+3821+2588+999+2467+1187+903+445+445</f>
        <v>1041920</v>
      </c>
      <c r="I58" s="156">
        <f>G58/H58</f>
        <v>8.301041106802826</v>
      </c>
      <c r="J58" s="120"/>
      <c r="K58" s="176">
        <v>2</v>
      </c>
      <c r="L58" s="177" t="s">
        <v>101</v>
      </c>
      <c r="M58" s="178" t="s">
        <v>154</v>
      </c>
      <c r="N58" s="179">
        <v>2480571</v>
      </c>
      <c r="O58" s="120"/>
    </row>
    <row r="59" spans="1:15" ht="12.75" thickBot="1">
      <c r="A59" s="162">
        <v>3</v>
      </c>
      <c r="B59" s="163" t="s">
        <v>155</v>
      </c>
      <c r="C59" s="164">
        <v>40499</v>
      </c>
      <c r="D59" s="165" t="s">
        <v>148</v>
      </c>
      <c r="E59" s="166">
        <v>216</v>
      </c>
      <c r="F59" s="166">
        <v>6</v>
      </c>
      <c r="G59" s="167">
        <v>7513707</v>
      </c>
      <c r="H59" s="168">
        <v>790721</v>
      </c>
      <c r="I59" s="169">
        <f aca="true" t="shared" si="2" ref="I59:I73">+G59/H59</f>
        <v>9.502349121877375</v>
      </c>
      <c r="J59" s="120"/>
      <c r="K59" s="196">
        <v>3</v>
      </c>
      <c r="L59" s="197" t="s">
        <v>108</v>
      </c>
      <c r="M59" s="198" t="s">
        <v>148</v>
      </c>
      <c r="N59" s="199">
        <v>1759705</v>
      </c>
      <c r="O59" s="120"/>
    </row>
    <row r="60" spans="1:15" ht="12">
      <c r="A60" s="157">
        <v>4</v>
      </c>
      <c r="B60" s="158" t="s">
        <v>159</v>
      </c>
      <c r="C60" s="159">
        <v>40494</v>
      </c>
      <c r="D60" s="160" t="s">
        <v>148</v>
      </c>
      <c r="E60" s="161">
        <v>144</v>
      </c>
      <c r="F60" s="161">
        <v>7</v>
      </c>
      <c r="G60" s="42">
        <v>6042049</v>
      </c>
      <c r="H60" s="43">
        <v>519575</v>
      </c>
      <c r="I60" s="44">
        <f t="shared" si="2"/>
        <v>11.628829331665303</v>
      </c>
      <c r="J60" s="120"/>
      <c r="K60" s="202">
        <v>4</v>
      </c>
      <c r="L60" s="184" t="s">
        <v>109</v>
      </c>
      <c r="M60" s="200" t="s">
        <v>148</v>
      </c>
      <c r="N60" s="186">
        <v>1692458</v>
      </c>
      <c r="O60" s="120"/>
    </row>
    <row r="61" spans="1:15" ht="12">
      <c r="A61" s="124">
        <v>5</v>
      </c>
      <c r="B61" s="63" t="s">
        <v>160</v>
      </c>
      <c r="C61" s="57">
        <v>40326</v>
      </c>
      <c r="D61" s="58" t="s">
        <v>145</v>
      </c>
      <c r="E61" s="59">
        <v>212</v>
      </c>
      <c r="F61" s="59">
        <v>23</v>
      </c>
      <c r="G61" s="70">
        <v>6035217</v>
      </c>
      <c r="H61" s="68">
        <v>579137</v>
      </c>
      <c r="I61" s="71">
        <f t="shared" si="2"/>
        <v>10.421052358940976</v>
      </c>
      <c r="J61" s="120"/>
      <c r="K61" s="202">
        <v>5</v>
      </c>
      <c r="L61" s="184">
        <v>2012</v>
      </c>
      <c r="M61" s="200" t="s">
        <v>148</v>
      </c>
      <c r="N61" s="186">
        <v>1497017</v>
      </c>
      <c r="O61" s="120"/>
    </row>
    <row r="62" spans="1:15" ht="12">
      <c r="A62" s="124">
        <v>6</v>
      </c>
      <c r="B62" s="52" t="s">
        <v>163</v>
      </c>
      <c r="C62" s="53">
        <v>40319</v>
      </c>
      <c r="D62" s="54" t="s">
        <v>145</v>
      </c>
      <c r="E62" s="55">
        <v>178</v>
      </c>
      <c r="F62" s="55">
        <v>16</v>
      </c>
      <c r="G62" s="49">
        <v>4933804</v>
      </c>
      <c r="H62" s="50">
        <v>547200</v>
      </c>
      <c r="I62" s="51">
        <f t="shared" si="2"/>
        <v>9.016454678362573</v>
      </c>
      <c r="J62" s="120"/>
      <c r="K62" s="202">
        <v>6</v>
      </c>
      <c r="L62" s="184" t="s">
        <v>110</v>
      </c>
      <c r="M62" s="200" t="s">
        <v>148</v>
      </c>
      <c r="N62" s="186">
        <v>1470316</v>
      </c>
      <c r="O62" s="120"/>
    </row>
    <row r="63" spans="1:15" ht="12">
      <c r="A63" s="124">
        <v>7</v>
      </c>
      <c r="B63" s="82" t="s">
        <v>164</v>
      </c>
      <c r="C63" s="57">
        <v>40382</v>
      </c>
      <c r="D63" s="91" t="s">
        <v>145</v>
      </c>
      <c r="E63" s="81">
        <v>142</v>
      </c>
      <c r="F63" s="81">
        <v>22</v>
      </c>
      <c r="G63" s="70">
        <v>4900901</v>
      </c>
      <c r="H63" s="68">
        <v>438639</v>
      </c>
      <c r="I63" s="71">
        <f t="shared" si="2"/>
        <v>11.172971395612338</v>
      </c>
      <c r="J63" s="120"/>
      <c r="K63" s="202">
        <v>7</v>
      </c>
      <c r="L63" s="184" t="s">
        <v>0</v>
      </c>
      <c r="M63" s="200" t="s">
        <v>148</v>
      </c>
      <c r="N63" s="186">
        <v>1459205</v>
      </c>
      <c r="O63" s="120"/>
    </row>
    <row r="64" spans="1:15" ht="12">
      <c r="A64" s="122">
        <v>8</v>
      </c>
      <c r="B64" s="52" t="s">
        <v>165</v>
      </c>
      <c r="C64" s="53">
        <v>40270</v>
      </c>
      <c r="D64" s="54" t="s">
        <v>148</v>
      </c>
      <c r="E64" s="55">
        <v>199</v>
      </c>
      <c r="F64" s="55">
        <v>19</v>
      </c>
      <c r="G64" s="49">
        <v>4811400</v>
      </c>
      <c r="H64" s="50">
        <v>476597</v>
      </c>
      <c r="I64" s="51">
        <f t="shared" si="2"/>
        <v>10.095321623929651</v>
      </c>
      <c r="J64" s="120"/>
      <c r="K64" s="202">
        <v>8</v>
      </c>
      <c r="L64" s="184" t="s">
        <v>1</v>
      </c>
      <c r="M64" s="185" t="s">
        <v>145</v>
      </c>
      <c r="N64" s="186">
        <v>1428659</v>
      </c>
      <c r="O64" s="120"/>
    </row>
    <row r="65" spans="1:15" ht="12">
      <c r="A65" s="124">
        <v>9</v>
      </c>
      <c r="B65" s="52" t="s">
        <v>166</v>
      </c>
      <c r="C65" s="53">
        <v>40312</v>
      </c>
      <c r="D65" s="54" t="s">
        <v>145</v>
      </c>
      <c r="E65" s="55">
        <v>168</v>
      </c>
      <c r="F65" s="55">
        <v>13</v>
      </c>
      <c r="G65" s="49">
        <v>4578821</v>
      </c>
      <c r="H65" s="50">
        <v>491609</v>
      </c>
      <c r="I65" s="51">
        <f t="shared" si="2"/>
        <v>9.313948686862934</v>
      </c>
      <c r="J65" s="120"/>
      <c r="K65" s="202">
        <v>9</v>
      </c>
      <c r="L65" s="184" t="s">
        <v>26</v>
      </c>
      <c r="M65" s="185" t="s">
        <v>154</v>
      </c>
      <c r="N65" s="186">
        <v>1428576</v>
      </c>
      <c r="O65" s="120"/>
    </row>
    <row r="66" spans="1:15" ht="12">
      <c r="A66" s="124">
        <v>10</v>
      </c>
      <c r="B66" s="52" t="s">
        <v>167</v>
      </c>
      <c r="C66" s="46">
        <v>40522</v>
      </c>
      <c r="D66" s="92" t="s">
        <v>141</v>
      </c>
      <c r="E66" s="55">
        <v>110</v>
      </c>
      <c r="F66" s="55">
        <v>3</v>
      </c>
      <c r="G66" s="93">
        <v>3908048</v>
      </c>
      <c r="H66" s="94">
        <v>369782</v>
      </c>
      <c r="I66" s="77">
        <f t="shared" si="2"/>
        <v>10.568518748884477</v>
      </c>
      <c r="J66" s="120"/>
      <c r="K66" s="202">
        <v>10</v>
      </c>
      <c r="L66" s="184" t="s">
        <v>2</v>
      </c>
      <c r="M66" s="200" t="s">
        <v>148</v>
      </c>
      <c r="N66" s="186">
        <v>1354812</v>
      </c>
      <c r="O66" s="120"/>
    </row>
    <row r="67" spans="1:15" ht="12">
      <c r="A67" s="124">
        <v>11</v>
      </c>
      <c r="B67" s="52" t="s">
        <v>168</v>
      </c>
      <c r="C67" s="53">
        <v>40242</v>
      </c>
      <c r="D67" s="54" t="s">
        <v>145</v>
      </c>
      <c r="E67" s="55">
        <v>75</v>
      </c>
      <c r="F67" s="55">
        <v>22</v>
      </c>
      <c r="G67" s="49">
        <v>3754099</v>
      </c>
      <c r="H67" s="50">
        <v>335819</v>
      </c>
      <c r="I67" s="51">
        <f t="shared" si="2"/>
        <v>11.178935676659153</v>
      </c>
      <c r="J67" s="120"/>
      <c r="K67" s="202">
        <v>11</v>
      </c>
      <c r="L67" s="184" t="s">
        <v>3</v>
      </c>
      <c r="M67" s="200" t="s">
        <v>148</v>
      </c>
      <c r="N67" s="186">
        <v>1252640</v>
      </c>
      <c r="O67" s="120"/>
    </row>
    <row r="68" spans="1:15" ht="12">
      <c r="A68" s="122">
        <v>12</v>
      </c>
      <c r="B68" s="52" t="s">
        <v>169</v>
      </c>
      <c r="C68" s="53">
        <v>40431</v>
      </c>
      <c r="D68" s="95" t="s">
        <v>141</v>
      </c>
      <c r="E68" s="55">
        <v>124</v>
      </c>
      <c r="F68" s="55">
        <v>12</v>
      </c>
      <c r="G68" s="93">
        <v>3688831</v>
      </c>
      <c r="H68" s="94">
        <v>331689</v>
      </c>
      <c r="I68" s="77">
        <f t="shared" si="2"/>
        <v>11.121354642451212</v>
      </c>
      <c r="J68" s="120"/>
      <c r="K68" s="202">
        <v>12</v>
      </c>
      <c r="L68" s="184" t="s">
        <v>4</v>
      </c>
      <c r="M68" s="185" t="s">
        <v>154</v>
      </c>
      <c r="N68" s="186">
        <v>1243731</v>
      </c>
      <c r="O68" s="120"/>
    </row>
    <row r="69" spans="1:15" ht="12">
      <c r="A69" s="124">
        <v>13</v>
      </c>
      <c r="B69" s="63" t="s">
        <v>170</v>
      </c>
      <c r="C69" s="57">
        <v>40361</v>
      </c>
      <c r="D69" s="58" t="s">
        <v>145</v>
      </c>
      <c r="E69" s="59">
        <v>161</v>
      </c>
      <c r="F69" s="59">
        <v>22</v>
      </c>
      <c r="G69" s="70">
        <v>3661169</v>
      </c>
      <c r="H69" s="76">
        <v>334383</v>
      </c>
      <c r="I69" s="71">
        <f t="shared" si="2"/>
        <v>10.949028509224453</v>
      </c>
      <c r="J69" s="120"/>
      <c r="K69" s="202">
        <v>13</v>
      </c>
      <c r="L69" s="184" t="s">
        <v>27</v>
      </c>
      <c r="M69" s="200" t="s">
        <v>148</v>
      </c>
      <c r="N69" s="186">
        <v>1173068</v>
      </c>
      <c r="O69" s="120"/>
    </row>
    <row r="70" spans="1:15" ht="12">
      <c r="A70" s="124">
        <v>14</v>
      </c>
      <c r="B70" s="52" t="s">
        <v>185</v>
      </c>
      <c r="C70" s="53">
        <v>40193</v>
      </c>
      <c r="D70" s="54" t="s">
        <v>148</v>
      </c>
      <c r="E70" s="55">
        <v>83</v>
      </c>
      <c r="F70" s="55">
        <v>18</v>
      </c>
      <c r="G70" s="49">
        <v>2828949</v>
      </c>
      <c r="H70" s="50">
        <v>269864</v>
      </c>
      <c r="I70" s="51">
        <f t="shared" si="2"/>
        <v>10.482869148904634</v>
      </c>
      <c r="J70" s="120"/>
      <c r="K70" s="202">
        <v>14</v>
      </c>
      <c r="L70" s="184" t="s">
        <v>5</v>
      </c>
      <c r="M70" s="185" t="s">
        <v>145</v>
      </c>
      <c r="N70" s="186">
        <v>1113166</v>
      </c>
      <c r="O70" s="120"/>
    </row>
    <row r="71" spans="1:15" ht="12">
      <c r="A71" s="124">
        <v>15</v>
      </c>
      <c r="B71" s="82" t="s">
        <v>186</v>
      </c>
      <c r="C71" s="79">
        <v>40375</v>
      </c>
      <c r="D71" s="83" t="s">
        <v>145</v>
      </c>
      <c r="E71" s="81">
        <v>130</v>
      </c>
      <c r="F71" s="81">
        <v>24</v>
      </c>
      <c r="G71" s="70">
        <v>2780227</v>
      </c>
      <c r="H71" s="68">
        <v>314188</v>
      </c>
      <c r="I71" s="71">
        <f t="shared" si="2"/>
        <v>8.848928030351255</v>
      </c>
      <c r="J71" s="120"/>
      <c r="K71" s="202">
        <v>15</v>
      </c>
      <c r="L71" s="184" t="s">
        <v>6</v>
      </c>
      <c r="M71" s="200" t="s">
        <v>148</v>
      </c>
      <c r="N71" s="186">
        <v>1111378</v>
      </c>
      <c r="O71" s="120"/>
    </row>
    <row r="72" spans="1:15" ht="12">
      <c r="A72" s="122">
        <v>16</v>
      </c>
      <c r="B72" s="52" t="s">
        <v>187</v>
      </c>
      <c r="C72" s="53">
        <v>40305</v>
      </c>
      <c r="D72" s="54" t="s">
        <v>145</v>
      </c>
      <c r="E72" s="55">
        <v>126</v>
      </c>
      <c r="F72" s="55">
        <v>14</v>
      </c>
      <c r="G72" s="49">
        <v>2743085</v>
      </c>
      <c r="H72" s="50">
        <v>294602</v>
      </c>
      <c r="I72" s="51">
        <f t="shared" si="2"/>
        <v>9.311155389304894</v>
      </c>
      <c r="J72" s="120"/>
      <c r="K72" s="202">
        <v>16</v>
      </c>
      <c r="L72" s="184" t="s">
        <v>7</v>
      </c>
      <c r="M72" s="185" t="s">
        <v>143</v>
      </c>
      <c r="N72" s="186">
        <v>1111249</v>
      </c>
      <c r="O72" s="120"/>
    </row>
    <row r="73" spans="1:15" ht="12">
      <c r="A73" s="124">
        <v>17</v>
      </c>
      <c r="B73" s="45" t="s">
        <v>208</v>
      </c>
      <c r="C73" s="46">
        <v>40459</v>
      </c>
      <c r="D73" s="47" t="s">
        <v>148</v>
      </c>
      <c r="E73" s="48">
        <v>55</v>
      </c>
      <c r="F73" s="48">
        <v>12</v>
      </c>
      <c r="G73" s="49">
        <v>2709014</v>
      </c>
      <c r="H73" s="50">
        <v>235574</v>
      </c>
      <c r="I73" s="51">
        <f t="shared" si="2"/>
        <v>11.499630689295083</v>
      </c>
      <c r="J73" s="120"/>
      <c r="K73" s="202">
        <v>17</v>
      </c>
      <c r="L73" s="184" t="s">
        <v>28</v>
      </c>
      <c r="M73" s="200" t="s">
        <v>148</v>
      </c>
      <c r="N73" s="186">
        <v>1100649</v>
      </c>
      <c r="O73" s="120"/>
    </row>
    <row r="74" spans="1:15" ht="12">
      <c r="A74" s="124">
        <v>18</v>
      </c>
      <c r="B74" s="78" t="s">
        <v>209</v>
      </c>
      <c r="C74" s="79">
        <v>40480</v>
      </c>
      <c r="D74" s="80" t="s">
        <v>154</v>
      </c>
      <c r="E74" s="81">
        <v>100</v>
      </c>
      <c r="F74" s="81">
        <v>9</v>
      </c>
      <c r="G74" s="60">
        <f>1221166+429124.5+378100+240009.5+108018.5+26890.5+15319+16968+7345.5</f>
        <v>2442941.5</v>
      </c>
      <c r="H74" s="61">
        <f>114702+40612+35598+23284+12543+4168+3055+2661+1161</f>
        <v>237784</v>
      </c>
      <c r="I74" s="62">
        <f>G74/H74</f>
        <v>10.273784190694075</v>
      </c>
      <c r="J74" s="120"/>
      <c r="K74" s="202">
        <v>18</v>
      </c>
      <c r="L74" s="184" t="s">
        <v>8</v>
      </c>
      <c r="M74" s="185" t="s">
        <v>154</v>
      </c>
      <c r="N74" s="186">
        <v>1041920</v>
      </c>
      <c r="O74" s="120"/>
    </row>
    <row r="75" spans="1:15" ht="12">
      <c r="A75" s="124">
        <v>19</v>
      </c>
      <c r="B75" s="52" t="s">
        <v>210</v>
      </c>
      <c r="C75" s="53">
        <v>40396</v>
      </c>
      <c r="D75" s="54" t="s">
        <v>148</v>
      </c>
      <c r="E75" s="55">
        <v>132</v>
      </c>
      <c r="F75" s="55">
        <v>14</v>
      </c>
      <c r="G75" s="49">
        <v>2368052</v>
      </c>
      <c r="H75" s="50">
        <v>252612</v>
      </c>
      <c r="I75" s="51">
        <f>+G75/H75</f>
        <v>9.374265672256266</v>
      </c>
      <c r="J75" s="120"/>
      <c r="K75" s="202">
        <v>19</v>
      </c>
      <c r="L75" s="184" t="s">
        <v>92</v>
      </c>
      <c r="M75" s="200" t="s">
        <v>148</v>
      </c>
      <c r="N75" s="186">
        <v>1028928</v>
      </c>
      <c r="O75" s="120"/>
    </row>
    <row r="76" spans="1:15" ht="12">
      <c r="A76" s="122">
        <v>20</v>
      </c>
      <c r="B76" s="96" t="s">
        <v>211</v>
      </c>
      <c r="C76" s="79">
        <v>40522</v>
      </c>
      <c r="D76" s="80" t="s">
        <v>154</v>
      </c>
      <c r="E76" s="81">
        <v>127</v>
      </c>
      <c r="F76" s="81">
        <v>3</v>
      </c>
      <c r="G76" s="60">
        <f>1048675+809166.5+457718.5</f>
        <v>2315560</v>
      </c>
      <c r="H76" s="61">
        <f>92481+73795+43350</f>
        <v>209626</v>
      </c>
      <c r="I76" s="62">
        <f>G76/H76</f>
        <v>11.046148855580892</v>
      </c>
      <c r="J76" s="120"/>
      <c r="K76" s="202">
        <v>20</v>
      </c>
      <c r="L76" s="184" t="s">
        <v>93</v>
      </c>
      <c r="M76" s="185" t="s">
        <v>145</v>
      </c>
      <c r="N76" s="186">
        <v>1005052</v>
      </c>
      <c r="O76" s="120"/>
    </row>
    <row r="77" spans="1:15" ht="12">
      <c r="A77" s="124">
        <v>21</v>
      </c>
      <c r="B77" s="56" t="s">
        <v>212</v>
      </c>
      <c r="C77" s="97">
        <v>40368</v>
      </c>
      <c r="D77" s="98" t="s">
        <v>154</v>
      </c>
      <c r="E77" s="99">
        <v>126</v>
      </c>
      <c r="F77" s="99">
        <v>22</v>
      </c>
      <c r="G77" s="60">
        <f>2106797.5+50230.5+32558.5+15249.5+15137+17418.5+7784.5+2808+2841.5+1328+2453+1693+613+726+713+1425.5+1782+1437</f>
        <v>2262996</v>
      </c>
      <c r="H77" s="61">
        <f>220679+7944+5486+2451+2714+3159+1414+494+658+202+452+398+85+227+178+356+445+228</f>
        <v>247570</v>
      </c>
      <c r="I77" s="62">
        <f>G77/H77</f>
        <v>9.140832895746657</v>
      </c>
      <c r="J77" s="120"/>
      <c r="K77" s="202">
        <v>21</v>
      </c>
      <c r="L77" s="184" t="s">
        <v>9</v>
      </c>
      <c r="M77" s="185" t="s">
        <v>145</v>
      </c>
      <c r="N77" s="186">
        <v>971649</v>
      </c>
      <c r="O77" s="120"/>
    </row>
    <row r="78" spans="1:15" ht="12">
      <c r="A78" s="124">
        <v>22</v>
      </c>
      <c r="B78" s="63" t="s">
        <v>213</v>
      </c>
      <c r="C78" s="57">
        <v>40249</v>
      </c>
      <c r="D78" s="58" t="s">
        <v>145</v>
      </c>
      <c r="E78" s="59">
        <v>97</v>
      </c>
      <c r="F78" s="59">
        <v>14</v>
      </c>
      <c r="G78" s="70">
        <v>2262684</v>
      </c>
      <c r="H78" s="68">
        <v>227930</v>
      </c>
      <c r="I78" s="71">
        <f>+G78/H78</f>
        <v>9.927100425569254</v>
      </c>
      <c r="J78" s="120"/>
      <c r="K78" s="202">
        <v>22</v>
      </c>
      <c r="L78" s="184" t="s">
        <v>10</v>
      </c>
      <c r="M78" s="185" t="s">
        <v>145</v>
      </c>
      <c r="N78" s="186">
        <v>970114</v>
      </c>
      <c r="O78" s="120"/>
    </row>
    <row r="79" spans="1:15" ht="12">
      <c r="A79" s="124">
        <v>23</v>
      </c>
      <c r="B79" s="78" t="s">
        <v>214</v>
      </c>
      <c r="C79" s="57">
        <v>40466</v>
      </c>
      <c r="D79" s="98" t="s">
        <v>154</v>
      </c>
      <c r="E79" s="81">
        <v>139</v>
      </c>
      <c r="F79" s="81">
        <v>10</v>
      </c>
      <c r="G79" s="60">
        <f>859399.5+611922.5+597511+92540.5+35432.5+12313+8417+3230+2786+1901</f>
        <v>2225453</v>
      </c>
      <c r="H79" s="61">
        <f>81834+61457+58453+8463+3493+2070+1395+1040+668+474</f>
        <v>219347</v>
      </c>
      <c r="I79" s="62">
        <f>G79/H79</f>
        <v>10.145810063506682</v>
      </c>
      <c r="J79" s="120"/>
      <c r="K79" s="202">
        <v>23</v>
      </c>
      <c r="L79" s="184" t="s">
        <v>94</v>
      </c>
      <c r="M79" s="185" t="s">
        <v>11</v>
      </c>
      <c r="N79" s="186">
        <v>949380</v>
      </c>
      <c r="O79" s="120"/>
    </row>
    <row r="80" spans="1:15" ht="12">
      <c r="A80" s="122">
        <v>24</v>
      </c>
      <c r="B80" s="63" t="s">
        <v>215</v>
      </c>
      <c r="C80" s="57">
        <v>40291</v>
      </c>
      <c r="D80" s="58" t="s">
        <v>145</v>
      </c>
      <c r="E80" s="59">
        <v>134</v>
      </c>
      <c r="F80" s="59">
        <v>34</v>
      </c>
      <c r="G80" s="70">
        <v>2207314</v>
      </c>
      <c r="H80" s="68">
        <v>198049</v>
      </c>
      <c r="I80" s="71">
        <f>+G80/H80</f>
        <v>11.145292326646436</v>
      </c>
      <c r="J80" s="120"/>
      <c r="K80" s="202">
        <v>24</v>
      </c>
      <c r="L80" s="184" t="s">
        <v>12</v>
      </c>
      <c r="M80" s="185" t="s">
        <v>145</v>
      </c>
      <c r="N80" s="186">
        <v>938470</v>
      </c>
      <c r="O80" s="120"/>
    </row>
    <row r="81" spans="1:15" ht="12.75" thickBot="1">
      <c r="A81" s="124">
        <v>25</v>
      </c>
      <c r="B81" s="123" t="s">
        <v>216</v>
      </c>
      <c r="C81" s="115">
        <v>40403</v>
      </c>
      <c r="D81" s="114" t="s">
        <v>145</v>
      </c>
      <c r="E81" s="116">
        <v>114</v>
      </c>
      <c r="F81" s="116">
        <v>11</v>
      </c>
      <c r="G81" s="117">
        <v>2175089</v>
      </c>
      <c r="H81" s="118">
        <v>235795</v>
      </c>
      <c r="I81" s="119">
        <f>+G81/H81</f>
        <v>9.22449161347781</v>
      </c>
      <c r="J81" s="120"/>
      <c r="K81" s="203">
        <v>25</v>
      </c>
      <c r="L81" s="187" t="s">
        <v>13</v>
      </c>
      <c r="M81" s="201" t="s">
        <v>148</v>
      </c>
      <c r="N81" s="189">
        <v>911917</v>
      </c>
      <c r="O81" s="120"/>
    </row>
    <row r="82" spans="2:14" ht="12">
      <c r="B82" s="121"/>
      <c r="C82" s="121"/>
      <c r="D82" s="121"/>
      <c r="E82" s="121"/>
      <c r="F82" s="121"/>
      <c r="G82" s="121"/>
      <c r="H82" s="121"/>
      <c r="I82" s="121"/>
      <c r="L82" s="121"/>
      <c r="M82" s="121"/>
      <c r="N82" s="121"/>
    </row>
  </sheetData>
  <mergeCells count="6">
    <mergeCell ref="A1:I1"/>
    <mergeCell ref="A28:I28"/>
    <mergeCell ref="A55:I55"/>
    <mergeCell ref="K1:N1"/>
    <mergeCell ref="K28:N28"/>
    <mergeCell ref="K55:N55"/>
  </mergeCells>
  <printOptions/>
  <pageMargins left="0.75" right="0.75" top="1" bottom="1" header="0.5" footer="0.5"/>
  <pageSetup orientation="portrait" paperSize="9"/>
  <ignoredErrors>
    <ignoredError sqref="G4:I24 G31:H54 I31:I40 I51:I54 G58:H59 G74:H79 I79" unlockedFormula="1"/>
    <ignoredError sqref="I41:I50 I58:I59 I74:I78" formula="1" unlockedFormula="1"/>
    <ignoredError sqref="I60:I73" formula="1"/>
  </ignoredErrors>
</worksheet>
</file>

<file path=xl/worksheets/sheet6.xml><?xml version="1.0" encoding="utf-8"?>
<worksheet xmlns="http://schemas.openxmlformats.org/spreadsheetml/2006/main" xmlns:r="http://schemas.openxmlformats.org/officeDocument/2006/relationships">
  <sheetPr codeName="Sheet6"/>
  <dimension ref="A1:G76"/>
  <sheetViews>
    <sheetView workbookViewId="0" topLeftCell="A1">
      <selection activeCell="A2" sqref="A2"/>
    </sheetView>
  </sheetViews>
  <sheetFormatPr defaultColWidth="9.00390625" defaultRowHeight="12.75"/>
  <cols>
    <col min="1" max="1" width="27.375" style="299" bestFit="1" customWidth="1"/>
    <col min="2" max="2" width="4.75390625" style="299" bestFit="1" customWidth="1"/>
    <col min="3" max="3" width="9.125" style="299" bestFit="1" customWidth="1"/>
    <col min="4" max="4" width="5.625" style="299" bestFit="1" customWidth="1"/>
    <col min="5" max="5" width="9.125" style="299" bestFit="1" customWidth="1"/>
    <col min="6" max="6" width="16.75390625" style="299" bestFit="1" customWidth="1"/>
    <col min="7" max="7" width="13.125" style="299" bestFit="1" customWidth="1"/>
    <col min="8" max="11" width="3.00390625" style="299" customWidth="1"/>
    <col min="12" max="12" width="4.00390625" style="299" bestFit="1" customWidth="1"/>
    <col min="13" max="16384" width="3.00390625" style="299" customWidth="1"/>
  </cols>
  <sheetData>
    <row r="1" spans="2:5" s="297" customFormat="1" ht="12.75">
      <c r="B1" s="391">
        <v>2010</v>
      </c>
      <c r="C1" s="391"/>
      <c r="D1" s="392" t="s">
        <v>390</v>
      </c>
      <c r="E1" s="392"/>
    </row>
    <row r="2" spans="1:7" s="297" customFormat="1" ht="13.5" thickBot="1">
      <c r="A2" s="298" t="s">
        <v>387</v>
      </c>
      <c r="B2" s="302" t="s">
        <v>388</v>
      </c>
      <c r="C2" s="302" t="s">
        <v>389</v>
      </c>
      <c r="D2" s="304" t="s">
        <v>388</v>
      </c>
      <c r="E2" s="304" t="s">
        <v>389</v>
      </c>
      <c r="F2" s="298" t="s">
        <v>323</v>
      </c>
      <c r="G2" s="298" t="s">
        <v>325</v>
      </c>
    </row>
    <row r="3" spans="1:7" ht="12.75">
      <c r="A3" s="301" t="s">
        <v>304</v>
      </c>
      <c r="B3" s="303"/>
      <c r="C3" s="303">
        <v>1</v>
      </c>
      <c r="D3" s="305"/>
      <c r="E3" s="305"/>
      <c r="F3" s="299" t="s">
        <v>314</v>
      </c>
      <c r="G3" s="299" t="s">
        <v>320</v>
      </c>
    </row>
    <row r="4" spans="1:7" ht="12.75">
      <c r="A4" s="300" t="s">
        <v>296</v>
      </c>
      <c r="B4" s="303"/>
      <c r="C4" s="303"/>
      <c r="D4" s="305"/>
      <c r="E4" s="305">
        <v>1</v>
      </c>
      <c r="F4" s="299" t="s">
        <v>322</v>
      </c>
      <c r="G4" s="299" t="s">
        <v>320</v>
      </c>
    </row>
    <row r="5" spans="1:7" ht="12.75">
      <c r="A5" s="300" t="s">
        <v>407</v>
      </c>
      <c r="B5" s="303"/>
      <c r="C5" s="303"/>
      <c r="D5" s="305"/>
      <c r="E5" s="305">
        <v>4</v>
      </c>
      <c r="F5" s="299" t="s">
        <v>311</v>
      </c>
      <c r="G5" s="299" t="s">
        <v>316</v>
      </c>
    </row>
    <row r="6" spans="1:7" ht="12.75">
      <c r="A6" s="299" t="s">
        <v>361</v>
      </c>
      <c r="B6" s="303">
        <v>1</v>
      </c>
      <c r="C6" s="303"/>
      <c r="D6" s="305"/>
      <c r="E6" s="305">
        <v>5</v>
      </c>
      <c r="F6" s="299" t="s">
        <v>311</v>
      </c>
      <c r="G6" s="299" t="s">
        <v>316</v>
      </c>
    </row>
    <row r="7" spans="1:7" ht="12.75">
      <c r="A7" s="300" t="s">
        <v>401</v>
      </c>
      <c r="B7" s="303"/>
      <c r="C7" s="303"/>
      <c r="D7" s="305"/>
      <c r="E7" s="305">
        <v>1</v>
      </c>
      <c r="F7" s="299" t="s">
        <v>311</v>
      </c>
      <c r="G7" s="299" t="s">
        <v>316</v>
      </c>
    </row>
    <row r="8" spans="1:7" ht="12.75">
      <c r="A8" s="300" t="s">
        <v>396</v>
      </c>
      <c r="B8" s="303"/>
      <c r="C8" s="303"/>
      <c r="D8" s="305">
        <v>4</v>
      </c>
      <c r="E8" s="305">
        <v>18</v>
      </c>
      <c r="F8" s="299" t="s">
        <v>311</v>
      </c>
      <c r="G8" s="299" t="s">
        <v>316</v>
      </c>
    </row>
    <row r="9" spans="1:7" ht="12.75">
      <c r="A9" s="300" t="s">
        <v>295</v>
      </c>
      <c r="B9" s="303"/>
      <c r="C9" s="303"/>
      <c r="D9" s="305"/>
      <c r="E9" s="305">
        <v>3</v>
      </c>
      <c r="F9" s="299" t="s">
        <v>311</v>
      </c>
      <c r="G9" s="299" t="s">
        <v>316</v>
      </c>
    </row>
    <row r="10" spans="1:7" ht="12.75">
      <c r="A10" s="301" t="s">
        <v>383</v>
      </c>
      <c r="B10" s="303"/>
      <c r="C10" s="303">
        <v>1</v>
      </c>
      <c r="D10" s="305">
        <v>2</v>
      </c>
      <c r="E10" s="305">
        <v>7</v>
      </c>
      <c r="F10" s="299" t="s">
        <v>311</v>
      </c>
      <c r="G10" s="299" t="s">
        <v>316</v>
      </c>
    </row>
    <row r="11" spans="1:7" ht="12.75">
      <c r="A11" s="301" t="s">
        <v>307</v>
      </c>
      <c r="B11" s="303"/>
      <c r="C11" s="303">
        <v>1</v>
      </c>
      <c r="D11" s="305"/>
      <c r="E11" s="305">
        <v>1</v>
      </c>
      <c r="F11" s="299" t="s">
        <v>311</v>
      </c>
      <c r="G11" s="299" t="s">
        <v>316</v>
      </c>
    </row>
    <row r="12" spans="1:7" ht="12.75">
      <c r="A12" s="300" t="s">
        <v>402</v>
      </c>
      <c r="B12" s="303"/>
      <c r="C12" s="303"/>
      <c r="D12" s="305"/>
      <c r="E12" s="305">
        <v>1</v>
      </c>
      <c r="F12" s="299" t="s">
        <v>311</v>
      </c>
      <c r="G12" s="299" t="s">
        <v>316</v>
      </c>
    </row>
    <row r="13" spans="1:7" ht="12.75">
      <c r="A13" s="300" t="s">
        <v>399</v>
      </c>
      <c r="B13" s="303"/>
      <c r="C13" s="303"/>
      <c r="D13" s="305">
        <v>2</v>
      </c>
      <c r="E13" s="305">
        <v>4</v>
      </c>
      <c r="F13" s="299" t="s">
        <v>311</v>
      </c>
      <c r="G13" s="299" t="s">
        <v>316</v>
      </c>
    </row>
    <row r="14" spans="1:7" ht="12.75">
      <c r="A14" s="299" t="s">
        <v>372</v>
      </c>
      <c r="B14" s="303">
        <v>1</v>
      </c>
      <c r="C14" s="303">
        <v>3</v>
      </c>
      <c r="D14" s="305">
        <v>5</v>
      </c>
      <c r="E14" s="305">
        <v>19</v>
      </c>
      <c r="F14" s="299" t="s">
        <v>311</v>
      </c>
      <c r="G14" s="299" t="s">
        <v>316</v>
      </c>
    </row>
    <row r="15" spans="1:7" ht="12.75">
      <c r="A15" s="299" t="s">
        <v>364</v>
      </c>
      <c r="B15" s="303">
        <v>6</v>
      </c>
      <c r="C15" s="303">
        <v>23</v>
      </c>
      <c r="D15" s="305">
        <v>100</v>
      </c>
      <c r="E15" s="305">
        <v>293</v>
      </c>
      <c r="F15" s="299" t="s">
        <v>311</v>
      </c>
      <c r="G15" s="299" t="s">
        <v>317</v>
      </c>
    </row>
    <row r="16" spans="1:7" ht="12.75">
      <c r="A16" s="300" t="s">
        <v>386</v>
      </c>
      <c r="B16" s="303"/>
      <c r="C16" s="303">
        <v>2</v>
      </c>
      <c r="D16" s="305">
        <v>5</v>
      </c>
      <c r="E16" s="305">
        <v>23</v>
      </c>
      <c r="F16" s="299" t="s">
        <v>311</v>
      </c>
      <c r="G16" s="299" t="s">
        <v>317</v>
      </c>
    </row>
    <row r="17" spans="1:7" ht="12.75">
      <c r="A17" s="301" t="s">
        <v>405</v>
      </c>
      <c r="B17" s="303"/>
      <c r="C17" s="303">
        <v>1</v>
      </c>
      <c r="D17" s="305"/>
      <c r="E17" s="305">
        <v>4</v>
      </c>
      <c r="F17" s="299" t="s">
        <v>311</v>
      </c>
      <c r="G17" s="299" t="s">
        <v>317</v>
      </c>
    </row>
    <row r="18" spans="1:7" ht="12.75">
      <c r="A18" s="299" t="s">
        <v>309</v>
      </c>
      <c r="B18" s="303">
        <v>84</v>
      </c>
      <c r="C18" s="303">
        <v>39</v>
      </c>
      <c r="D18" s="306">
        <v>1998</v>
      </c>
      <c r="E18" s="305">
        <v>439</v>
      </c>
      <c r="F18" s="299" t="s">
        <v>310</v>
      </c>
      <c r="G18" s="299" t="s">
        <v>313</v>
      </c>
    </row>
    <row r="19" spans="1:7" ht="12.75">
      <c r="A19" s="300" t="s">
        <v>406</v>
      </c>
      <c r="B19" s="303"/>
      <c r="C19" s="303"/>
      <c r="D19" s="305"/>
      <c r="E19" s="305">
        <v>6</v>
      </c>
      <c r="F19" s="299" t="s">
        <v>311</v>
      </c>
      <c r="G19" s="299" t="s">
        <v>324</v>
      </c>
    </row>
    <row r="20" spans="1:7" ht="12.75">
      <c r="A20" s="299" t="s">
        <v>366</v>
      </c>
      <c r="B20" s="303">
        <v>1</v>
      </c>
      <c r="C20" s="303">
        <v>4</v>
      </c>
      <c r="D20" s="305">
        <v>5</v>
      </c>
      <c r="E20" s="305">
        <v>14</v>
      </c>
      <c r="F20" s="299" t="s">
        <v>311</v>
      </c>
      <c r="G20" s="299" t="s">
        <v>324</v>
      </c>
    </row>
    <row r="21" spans="1:7" ht="12.75">
      <c r="A21" s="300" t="s">
        <v>370</v>
      </c>
      <c r="B21" s="303">
        <v>1</v>
      </c>
      <c r="C21" s="303">
        <v>2</v>
      </c>
      <c r="D21" s="305">
        <v>4</v>
      </c>
      <c r="E21" s="305">
        <v>5</v>
      </c>
      <c r="F21" s="299" t="s">
        <v>311</v>
      </c>
      <c r="G21" s="299" t="s">
        <v>324</v>
      </c>
    </row>
    <row r="22" spans="1:7" ht="12.75">
      <c r="A22" s="300" t="s">
        <v>203</v>
      </c>
      <c r="B22" s="303"/>
      <c r="C22" s="303"/>
      <c r="D22" s="305"/>
      <c r="E22" s="305">
        <v>1</v>
      </c>
      <c r="F22" s="299" t="s">
        <v>314</v>
      </c>
      <c r="G22" s="299" t="s">
        <v>321</v>
      </c>
    </row>
    <row r="23" spans="1:7" ht="12.75">
      <c r="A23" s="300" t="s">
        <v>207</v>
      </c>
      <c r="B23" s="303"/>
      <c r="C23" s="303"/>
      <c r="D23" s="305"/>
      <c r="E23" s="305">
        <v>2</v>
      </c>
      <c r="F23" s="299" t="s">
        <v>314</v>
      </c>
      <c r="G23" s="299" t="s">
        <v>321</v>
      </c>
    </row>
    <row r="24" spans="1:7" ht="12.75">
      <c r="A24" s="300" t="s">
        <v>394</v>
      </c>
      <c r="B24" s="303"/>
      <c r="C24" s="303"/>
      <c r="D24" s="305">
        <v>1</v>
      </c>
      <c r="E24" s="305">
        <v>1</v>
      </c>
      <c r="F24" s="299" t="s">
        <v>314</v>
      </c>
      <c r="G24" s="299" t="s">
        <v>321</v>
      </c>
    </row>
    <row r="25" spans="1:7" ht="12.75">
      <c r="A25" s="301" t="s">
        <v>306</v>
      </c>
      <c r="B25" s="303"/>
      <c r="C25" s="303">
        <v>1</v>
      </c>
      <c r="D25" s="305"/>
      <c r="E25" s="305"/>
      <c r="F25" s="299" t="s">
        <v>314</v>
      </c>
      <c r="G25" s="299" t="s">
        <v>321</v>
      </c>
    </row>
    <row r="26" spans="1:7" ht="12.75">
      <c r="A26" s="300" t="s">
        <v>300</v>
      </c>
      <c r="B26" s="303"/>
      <c r="C26" s="303"/>
      <c r="D26" s="305"/>
      <c r="E26" s="305">
        <v>1</v>
      </c>
      <c r="F26" s="299" t="s">
        <v>314</v>
      </c>
      <c r="G26" s="299" t="s">
        <v>321</v>
      </c>
    </row>
    <row r="27" spans="1:7" ht="12.75">
      <c r="A27" s="301" t="s">
        <v>303</v>
      </c>
      <c r="B27" s="303"/>
      <c r="C27" s="303">
        <v>1</v>
      </c>
      <c r="D27" s="305">
        <v>2</v>
      </c>
      <c r="E27" s="305">
        <v>16</v>
      </c>
      <c r="F27" s="299" t="s">
        <v>318</v>
      </c>
      <c r="G27" s="299" t="s">
        <v>319</v>
      </c>
    </row>
    <row r="28" spans="1:7" ht="12.75">
      <c r="A28" s="300" t="s">
        <v>391</v>
      </c>
      <c r="B28" s="303"/>
      <c r="C28" s="303"/>
      <c r="D28" s="305">
        <v>4</v>
      </c>
      <c r="E28" s="305">
        <v>5</v>
      </c>
      <c r="F28" s="299" t="s">
        <v>318</v>
      </c>
      <c r="G28" s="299" t="s">
        <v>319</v>
      </c>
    </row>
    <row r="29" spans="1:7" ht="12.75">
      <c r="A29" s="300" t="s">
        <v>291</v>
      </c>
      <c r="B29" s="303"/>
      <c r="C29" s="303"/>
      <c r="D29" s="305"/>
      <c r="E29" s="305">
        <v>2</v>
      </c>
      <c r="F29" s="299" t="s">
        <v>318</v>
      </c>
      <c r="G29" s="299" t="s">
        <v>319</v>
      </c>
    </row>
    <row r="30" spans="1:7" ht="12.75">
      <c r="A30" s="300" t="s">
        <v>298</v>
      </c>
      <c r="B30" s="303"/>
      <c r="C30" s="303"/>
      <c r="D30" s="305"/>
      <c r="E30" s="305">
        <v>2</v>
      </c>
      <c r="F30" s="299" t="s">
        <v>318</v>
      </c>
      <c r="G30" s="299" t="s">
        <v>319</v>
      </c>
    </row>
    <row r="31" spans="1:7" ht="12.75">
      <c r="A31" s="300" t="s">
        <v>398</v>
      </c>
      <c r="B31" s="303"/>
      <c r="C31" s="303"/>
      <c r="D31" s="305">
        <v>1</v>
      </c>
      <c r="E31" s="305">
        <v>1</v>
      </c>
      <c r="F31" s="299" t="s">
        <v>318</v>
      </c>
      <c r="G31" s="299" t="s">
        <v>319</v>
      </c>
    </row>
    <row r="32" spans="1:7" ht="12.75">
      <c r="A32" s="300" t="s">
        <v>302</v>
      </c>
      <c r="B32" s="303"/>
      <c r="C32" s="303"/>
      <c r="D32" s="305"/>
      <c r="E32" s="305">
        <v>1</v>
      </c>
      <c r="F32" s="299" t="s">
        <v>318</v>
      </c>
      <c r="G32" s="299" t="s">
        <v>319</v>
      </c>
    </row>
    <row r="33" spans="1:7" ht="12.75">
      <c r="A33" s="300" t="s">
        <v>206</v>
      </c>
      <c r="B33" s="303"/>
      <c r="C33" s="303"/>
      <c r="D33" s="305"/>
      <c r="E33" s="305">
        <v>1</v>
      </c>
      <c r="F33" s="299" t="s">
        <v>314</v>
      </c>
      <c r="G33" s="299" t="s">
        <v>312</v>
      </c>
    </row>
    <row r="34" spans="1:7" ht="12.75">
      <c r="A34" s="301" t="s">
        <v>305</v>
      </c>
      <c r="B34" s="303"/>
      <c r="C34" s="303">
        <v>1</v>
      </c>
      <c r="D34" s="305">
        <v>4</v>
      </c>
      <c r="E34" s="305">
        <v>7</v>
      </c>
      <c r="F34" s="299" t="s">
        <v>314</v>
      </c>
      <c r="G34" s="299" t="s">
        <v>312</v>
      </c>
    </row>
    <row r="35" spans="1:7" ht="12.75">
      <c r="A35" s="300" t="s">
        <v>403</v>
      </c>
      <c r="B35" s="303"/>
      <c r="C35" s="303"/>
      <c r="D35" s="305"/>
      <c r="E35" s="305">
        <v>6</v>
      </c>
      <c r="F35" s="299" t="s">
        <v>314</v>
      </c>
      <c r="G35" s="299" t="s">
        <v>312</v>
      </c>
    </row>
    <row r="36" spans="1:7" ht="12.75">
      <c r="A36" s="300" t="s">
        <v>294</v>
      </c>
      <c r="B36" s="303"/>
      <c r="C36" s="303"/>
      <c r="D36" s="305"/>
      <c r="E36" s="305">
        <v>3</v>
      </c>
      <c r="F36" s="299" t="s">
        <v>314</v>
      </c>
      <c r="G36" s="299" t="s">
        <v>312</v>
      </c>
    </row>
    <row r="37" spans="1:7" ht="12.75">
      <c r="A37" s="299" t="s">
        <v>371</v>
      </c>
      <c r="B37" s="303">
        <v>63</v>
      </c>
      <c r="C37" s="303">
        <v>5</v>
      </c>
      <c r="D37" s="305">
        <v>397</v>
      </c>
      <c r="E37" s="305">
        <v>47</v>
      </c>
      <c r="F37" s="299" t="s">
        <v>311</v>
      </c>
      <c r="G37" s="299" t="s">
        <v>312</v>
      </c>
    </row>
    <row r="38" spans="1:7" ht="12.75">
      <c r="A38" s="299" t="s">
        <v>380</v>
      </c>
      <c r="B38" s="303"/>
      <c r="C38" s="303">
        <v>2</v>
      </c>
      <c r="D38" s="305"/>
      <c r="E38" s="305">
        <v>16</v>
      </c>
      <c r="F38" s="299" t="s">
        <v>314</v>
      </c>
      <c r="G38" s="299" t="s">
        <v>315</v>
      </c>
    </row>
    <row r="39" spans="1:7" ht="12.75">
      <c r="A39" s="300" t="s">
        <v>205</v>
      </c>
      <c r="B39" s="303"/>
      <c r="C39" s="303"/>
      <c r="D39" s="305"/>
      <c r="E39" s="305">
        <v>2</v>
      </c>
      <c r="F39" s="299" t="s">
        <v>314</v>
      </c>
      <c r="G39" s="299" t="s">
        <v>315</v>
      </c>
    </row>
    <row r="40" spans="1:7" ht="12.75">
      <c r="A40" s="299" t="s">
        <v>363</v>
      </c>
      <c r="B40" s="303">
        <v>3</v>
      </c>
      <c r="C40" s="303">
        <v>3</v>
      </c>
      <c r="D40" s="305">
        <v>12</v>
      </c>
      <c r="E40" s="305">
        <v>9</v>
      </c>
      <c r="F40" s="299" t="s">
        <v>314</v>
      </c>
      <c r="G40" s="299" t="s">
        <v>315</v>
      </c>
    </row>
    <row r="41" spans="1:7" ht="12.75">
      <c r="A41" s="300" t="s">
        <v>393</v>
      </c>
      <c r="B41" s="303"/>
      <c r="C41" s="303"/>
      <c r="D41" s="305">
        <v>3</v>
      </c>
      <c r="E41" s="305">
        <v>3</v>
      </c>
      <c r="F41" s="299" t="s">
        <v>314</v>
      </c>
      <c r="G41" s="299" t="s">
        <v>315</v>
      </c>
    </row>
    <row r="42" spans="1:7" ht="12.75">
      <c r="A42" s="301" t="s">
        <v>381</v>
      </c>
      <c r="B42" s="303"/>
      <c r="C42" s="303">
        <v>1</v>
      </c>
      <c r="D42" s="305">
        <v>14</v>
      </c>
      <c r="E42" s="305">
        <v>17</v>
      </c>
      <c r="F42" s="299" t="s">
        <v>314</v>
      </c>
      <c r="G42" s="299" t="s">
        <v>315</v>
      </c>
    </row>
    <row r="43" spans="1:7" ht="12.75">
      <c r="A43" s="299" t="s">
        <v>368</v>
      </c>
      <c r="B43" s="303">
        <v>1</v>
      </c>
      <c r="C43" s="303">
        <v>1</v>
      </c>
      <c r="D43" s="305">
        <v>19</v>
      </c>
      <c r="E43" s="305">
        <v>34</v>
      </c>
      <c r="F43" s="299" t="s">
        <v>314</v>
      </c>
      <c r="G43" s="299" t="s">
        <v>315</v>
      </c>
    </row>
    <row r="44" spans="1:7" ht="12.75">
      <c r="A44" s="300" t="s">
        <v>404</v>
      </c>
      <c r="B44" s="303"/>
      <c r="C44" s="303"/>
      <c r="D44" s="305"/>
      <c r="E44" s="305">
        <v>1</v>
      </c>
      <c r="F44" s="299" t="s">
        <v>314</v>
      </c>
      <c r="G44" s="299" t="s">
        <v>315</v>
      </c>
    </row>
    <row r="45" spans="1:7" ht="12.75">
      <c r="A45" s="300" t="s">
        <v>297</v>
      </c>
      <c r="B45" s="303"/>
      <c r="C45" s="303"/>
      <c r="D45" s="305"/>
      <c r="E45" s="305">
        <v>1</v>
      </c>
      <c r="F45" s="299" t="s">
        <v>314</v>
      </c>
      <c r="G45" s="299" t="s">
        <v>315</v>
      </c>
    </row>
    <row r="46" spans="1:7" ht="12.75">
      <c r="A46" s="300" t="s">
        <v>299</v>
      </c>
      <c r="B46" s="303"/>
      <c r="C46" s="303"/>
      <c r="D46" s="305"/>
      <c r="E46" s="305">
        <v>1</v>
      </c>
      <c r="F46" s="299" t="s">
        <v>314</v>
      </c>
      <c r="G46" s="299" t="s">
        <v>315</v>
      </c>
    </row>
    <row r="47" spans="1:7" ht="12.75">
      <c r="A47" s="301" t="s">
        <v>384</v>
      </c>
      <c r="B47" s="303"/>
      <c r="C47" s="303">
        <v>1</v>
      </c>
      <c r="D47" s="305">
        <v>2</v>
      </c>
      <c r="E47" s="305">
        <v>2</v>
      </c>
      <c r="F47" s="299" t="s">
        <v>314</v>
      </c>
      <c r="G47" s="299" t="s">
        <v>315</v>
      </c>
    </row>
    <row r="48" spans="1:7" ht="12.75">
      <c r="A48" s="300" t="s">
        <v>301</v>
      </c>
      <c r="B48" s="303"/>
      <c r="C48" s="303"/>
      <c r="D48" s="305"/>
      <c r="E48" s="305">
        <v>3</v>
      </c>
      <c r="F48" s="299" t="s">
        <v>314</v>
      </c>
      <c r="G48" s="299" t="s">
        <v>315</v>
      </c>
    </row>
    <row r="49" spans="1:7" ht="12.75">
      <c r="A49" s="300" t="s">
        <v>409</v>
      </c>
      <c r="B49" s="303"/>
      <c r="C49" s="303"/>
      <c r="D49" s="305"/>
      <c r="E49" s="305">
        <v>2</v>
      </c>
      <c r="F49" s="299" t="s">
        <v>314</v>
      </c>
      <c r="G49" s="299" t="s">
        <v>315</v>
      </c>
    </row>
    <row r="50" spans="1:6" ht="12.75">
      <c r="A50" s="300" t="s">
        <v>410</v>
      </c>
      <c r="B50" s="303"/>
      <c r="C50" s="303"/>
      <c r="D50" s="305"/>
      <c r="E50" s="305">
        <v>1</v>
      </c>
      <c r="F50" s="299" t="s">
        <v>314</v>
      </c>
    </row>
    <row r="51" spans="1:6" ht="12.75">
      <c r="A51" s="299" t="s">
        <v>359</v>
      </c>
      <c r="B51" s="303">
        <v>4</v>
      </c>
      <c r="C51" s="303">
        <v>19</v>
      </c>
      <c r="D51" s="305">
        <v>37</v>
      </c>
      <c r="E51" s="305">
        <v>240</v>
      </c>
      <c r="F51" s="299" t="s">
        <v>311</v>
      </c>
    </row>
    <row r="52" spans="1:6" ht="12.75">
      <c r="A52" s="299" t="s">
        <v>375</v>
      </c>
      <c r="B52" s="303"/>
      <c r="C52" s="303">
        <v>3</v>
      </c>
      <c r="D52" s="305">
        <v>12</v>
      </c>
      <c r="E52" s="305">
        <v>40</v>
      </c>
      <c r="F52" s="299" t="s">
        <v>375</v>
      </c>
    </row>
    <row r="53" spans="1:6" ht="12.75">
      <c r="A53" s="299" t="s">
        <v>376</v>
      </c>
      <c r="B53" s="303"/>
      <c r="C53" s="303">
        <v>2</v>
      </c>
      <c r="D53" s="305">
        <v>2</v>
      </c>
      <c r="E53" s="305">
        <v>12</v>
      </c>
      <c r="F53" s="299" t="s">
        <v>311</v>
      </c>
    </row>
    <row r="54" spans="1:6" ht="12.75">
      <c r="A54" s="299" t="s">
        <v>360</v>
      </c>
      <c r="B54" s="303">
        <v>1</v>
      </c>
      <c r="C54" s="303">
        <v>4</v>
      </c>
      <c r="D54" s="305">
        <v>1</v>
      </c>
      <c r="E54" s="305">
        <v>19</v>
      </c>
      <c r="F54" s="299" t="s">
        <v>311</v>
      </c>
    </row>
    <row r="55" spans="1:6" ht="12.75">
      <c r="A55" s="300" t="s">
        <v>202</v>
      </c>
      <c r="B55" s="303"/>
      <c r="C55" s="303"/>
      <c r="D55" s="305"/>
      <c r="E55" s="305">
        <v>2</v>
      </c>
      <c r="F55" s="299" t="s">
        <v>322</v>
      </c>
    </row>
    <row r="56" spans="1:6" ht="12.75">
      <c r="A56" s="300" t="s">
        <v>308</v>
      </c>
      <c r="B56" s="303"/>
      <c r="C56" s="303"/>
      <c r="D56" s="305"/>
      <c r="E56" s="305">
        <v>16</v>
      </c>
      <c r="F56" s="299" t="s">
        <v>311</v>
      </c>
    </row>
    <row r="57" spans="1:6" ht="12.75">
      <c r="A57" s="299" t="s">
        <v>377</v>
      </c>
      <c r="B57" s="303"/>
      <c r="C57" s="303">
        <v>4</v>
      </c>
      <c r="D57" s="305">
        <v>7</v>
      </c>
      <c r="E57" s="305">
        <v>22</v>
      </c>
      <c r="F57" s="299" t="s">
        <v>311</v>
      </c>
    </row>
    <row r="58" spans="1:6" ht="12.75">
      <c r="A58" s="300" t="s">
        <v>204</v>
      </c>
      <c r="B58" s="303"/>
      <c r="C58" s="303"/>
      <c r="D58" s="305"/>
      <c r="E58" s="305">
        <v>2</v>
      </c>
      <c r="F58" s="299" t="s">
        <v>322</v>
      </c>
    </row>
    <row r="59" spans="1:6" ht="12.75">
      <c r="A59" s="299" t="s">
        <v>362</v>
      </c>
      <c r="B59" s="303">
        <v>8</v>
      </c>
      <c r="C59" s="303">
        <v>29</v>
      </c>
      <c r="D59" s="305">
        <v>179</v>
      </c>
      <c r="E59" s="305">
        <v>323</v>
      </c>
      <c r="F59" s="299" t="s">
        <v>311</v>
      </c>
    </row>
    <row r="60" spans="1:6" ht="12.75">
      <c r="A60" s="300" t="s">
        <v>392</v>
      </c>
      <c r="B60" s="303"/>
      <c r="C60" s="303"/>
      <c r="D60" s="305">
        <v>6</v>
      </c>
      <c r="E60" s="305">
        <v>5</v>
      </c>
      <c r="F60" s="299" t="s">
        <v>322</v>
      </c>
    </row>
    <row r="61" spans="1:6" ht="12.75">
      <c r="A61" s="299" t="s">
        <v>374</v>
      </c>
      <c r="B61" s="303"/>
      <c r="C61" s="303">
        <v>2</v>
      </c>
      <c r="D61" s="305">
        <v>2</v>
      </c>
      <c r="E61" s="305">
        <v>19</v>
      </c>
      <c r="F61" s="299" t="s">
        <v>311</v>
      </c>
    </row>
    <row r="62" spans="1:6" ht="12.75">
      <c r="A62" s="299" t="s">
        <v>365</v>
      </c>
      <c r="B62" s="303">
        <v>4</v>
      </c>
      <c r="C62" s="303">
        <v>7</v>
      </c>
      <c r="D62" s="305">
        <v>38</v>
      </c>
      <c r="E62" s="305">
        <v>70</v>
      </c>
      <c r="F62" s="299" t="s">
        <v>311</v>
      </c>
    </row>
    <row r="63" spans="1:6" ht="12.75">
      <c r="A63" s="299" t="s">
        <v>378</v>
      </c>
      <c r="B63" s="303"/>
      <c r="C63" s="303">
        <v>4</v>
      </c>
      <c r="D63" s="305"/>
      <c r="E63" s="305">
        <v>15</v>
      </c>
      <c r="F63" s="299" t="s">
        <v>311</v>
      </c>
    </row>
    <row r="64" spans="1:6" ht="12.75">
      <c r="A64" s="299" t="s">
        <v>367</v>
      </c>
      <c r="B64" s="303">
        <v>2</v>
      </c>
      <c r="C64" s="303">
        <v>10</v>
      </c>
      <c r="D64" s="305">
        <v>109</v>
      </c>
      <c r="E64" s="305">
        <v>110</v>
      </c>
      <c r="F64" s="299" t="s">
        <v>311</v>
      </c>
    </row>
    <row r="65" spans="1:6" ht="12.75">
      <c r="A65" s="299" t="s">
        <v>369</v>
      </c>
      <c r="B65" s="303">
        <v>1</v>
      </c>
      <c r="C65" s="303">
        <v>7</v>
      </c>
      <c r="D65" s="305">
        <v>26</v>
      </c>
      <c r="E65" s="305">
        <v>66</v>
      </c>
      <c r="F65" s="299" t="s">
        <v>310</v>
      </c>
    </row>
    <row r="66" spans="1:6" ht="12.75">
      <c r="A66" s="300" t="s">
        <v>290</v>
      </c>
      <c r="B66" s="303"/>
      <c r="C66" s="303"/>
      <c r="D66" s="305"/>
      <c r="E66" s="305">
        <v>2</v>
      </c>
      <c r="F66" s="299" t="s">
        <v>311</v>
      </c>
    </row>
    <row r="67" spans="1:6" ht="12.75">
      <c r="A67" s="300" t="s">
        <v>395</v>
      </c>
      <c r="B67" s="303"/>
      <c r="C67" s="303"/>
      <c r="D67" s="305">
        <v>2</v>
      </c>
      <c r="E67" s="305">
        <v>3</v>
      </c>
      <c r="F67" s="299" t="s">
        <v>310</v>
      </c>
    </row>
    <row r="68" spans="1:6" ht="12.75">
      <c r="A68" s="300" t="s">
        <v>292</v>
      </c>
      <c r="B68" s="303"/>
      <c r="C68" s="303"/>
      <c r="D68" s="305"/>
      <c r="E68" s="305">
        <v>1</v>
      </c>
      <c r="F68" s="299" t="s">
        <v>311</v>
      </c>
    </row>
    <row r="69" spans="1:6" ht="12.75">
      <c r="A69" s="300" t="s">
        <v>293</v>
      </c>
      <c r="B69" s="303"/>
      <c r="C69" s="303"/>
      <c r="D69" s="305"/>
      <c r="E69" s="305">
        <v>1</v>
      </c>
      <c r="F69" s="299" t="s">
        <v>311</v>
      </c>
    </row>
    <row r="70" spans="1:6" ht="12.75">
      <c r="A70" s="300" t="s">
        <v>400</v>
      </c>
      <c r="B70" s="303"/>
      <c r="C70" s="303"/>
      <c r="D70" s="305"/>
      <c r="E70" s="305">
        <v>15</v>
      </c>
      <c r="F70" s="299" t="s">
        <v>311</v>
      </c>
    </row>
    <row r="71" spans="1:6" ht="12.75">
      <c r="A71" s="300" t="s">
        <v>397</v>
      </c>
      <c r="B71" s="303"/>
      <c r="C71" s="303"/>
      <c r="D71" s="305">
        <v>4</v>
      </c>
      <c r="E71" s="305">
        <v>16</v>
      </c>
      <c r="F71" s="299" t="s">
        <v>310</v>
      </c>
    </row>
    <row r="72" spans="1:6" ht="12.75">
      <c r="A72" s="301" t="s">
        <v>382</v>
      </c>
      <c r="B72" s="303"/>
      <c r="C72" s="303">
        <v>1</v>
      </c>
      <c r="D72" s="305">
        <v>5</v>
      </c>
      <c r="E72" s="305">
        <v>8</v>
      </c>
      <c r="F72" s="299" t="s">
        <v>311</v>
      </c>
    </row>
    <row r="73" spans="1:6" ht="12.75">
      <c r="A73" s="300" t="s">
        <v>408</v>
      </c>
      <c r="B73" s="303"/>
      <c r="C73" s="303"/>
      <c r="D73" s="305"/>
      <c r="E73" s="305">
        <v>3</v>
      </c>
      <c r="F73" s="299" t="s">
        <v>311</v>
      </c>
    </row>
    <row r="74" spans="1:6" ht="12.75">
      <c r="A74" s="299" t="s">
        <v>379</v>
      </c>
      <c r="B74" s="303"/>
      <c r="C74" s="303">
        <v>3</v>
      </c>
      <c r="D74" s="305">
        <v>9</v>
      </c>
      <c r="E74" s="305">
        <v>11</v>
      </c>
      <c r="F74" s="299" t="s">
        <v>314</v>
      </c>
    </row>
    <row r="75" spans="1:6" ht="12.75">
      <c r="A75" s="301" t="s">
        <v>385</v>
      </c>
      <c r="B75" s="303"/>
      <c r="C75" s="303">
        <v>1</v>
      </c>
      <c r="D75" s="305"/>
      <c r="E75" s="305"/>
      <c r="F75" s="299" t="s">
        <v>314</v>
      </c>
    </row>
    <row r="76" spans="1:6" ht="12.75">
      <c r="A76" s="299" t="s">
        <v>373</v>
      </c>
      <c r="B76" s="303"/>
      <c r="C76" s="303">
        <v>1</v>
      </c>
      <c r="D76" s="305">
        <v>3</v>
      </c>
      <c r="E76" s="305">
        <v>11</v>
      </c>
      <c r="F76" s="299" t="s">
        <v>375</v>
      </c>
    </row>
  </sheetData>
  <mergeCells count="2">
    <mergeCell ref="B1:C1"/>
    <mergeCell ref="D1:E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I26"/>
  <sheetViews>
    <sheetView workbookViewId="0" topLeftCell="A1">
      <selection activeCell="A1" sqref="A1:I1"/>
    </sheetView>
  </sheetViews>
  <sheetFormatPr defaultColWidth="9.00390625" defaultRowHeight="12.75"/>
  <cols>
    <col min="1" max="1" width="2.75390625" style="278" bestFit="1" customWidth="1"/>
    <col min="2" max="2" width="28.125" style="278" bestFit="1" customWidth="1"/>
    <col min="3" max="3" width="20.00390625" style="278" bestFit="1" customWidth="1"/>
    <col min="4" max="4" width="8.125" style="278" bestFit="1" customWidth="1"/>
    <col min="5" max="5" width="1.37890625" style="278" customWidth="1"/>
    <col min="6" max="6" width="2.75390625" style="278" bestFit="1" customWidth="1"/>
    <col min="7" max="7" width="36.375" style="278" bestFit="1" customWidth="1"/>
    <col min="8" max="8" width="20.00390625" style="278" bestFit="1" customWidth="1"/>
    <col min="9" max="9" width="8.125" style="278" bestFit="1" customWidth="1"/>
    <col min="10" max="16384" width="10.75390625" style="278" customWidth="1"/>
  </cols>
  <sheetData>
    <row r="1" spans="1:9" ht="15.75">
      <c r="A1" s="395" t="s">
        <v>350</v>
      </c>
      <c r="B1" s="395"/>
      <c r="C1" s="395"/>
      <c r="D1" s="395"/>
      <c r="E1" s="395"/>
      <c r="F1" s="395"/>
      <c r="G1" s="395"/>
      <c r="H1" s="395"/>
      <c r="I1" s="395"/>
    </row>
    <row r="2" spans="1:9" ht="16.5" thickBot="1">
      <c r="A2" s="393" t="s">
        <v>353</v>
      </c>
      <c r="B2" s="393"/>
      <c r="C2" s="393"/>
      <c r="D2" s="393"/>
      <c r="E2" s="288"/>
      <c r="F2" s="394" t="s">
        <v>354</v>
      </c>
      <c r="G2" s="394"/>
      <c r="H2" s="394"/>
      <c r="I2" s="394"/>
    </row>
    <row r="3" spans="1:9" s="283" customFormat="1" ht="15.75" thickBot="1">
      <c r="A3" s="294" t="s">
        <v>63</v>
      </c>
      <c r="B3" s="294" t="s">
        <v>351</v>
      </c>
      <c r="C3" s="294" t="s">
        <v>352</v>
      </c>
      <c r="D3" s="294" t="s">
        <v>196</v>
      </c>
      <c r="E3" s="294"/>
      <c r="F3" s="294" t="s">
        <v>63</v>
      </c>
      <c r="G3" s="294" t="s">
        <v>351</v>
      </c>
      <c r="H3" s="294" t="s">
        <v>352</v>
      </c>
      <c r="I3" s="294" t="s">
        <v>196</v>
      </c>
    </row>
    <row r="4" spans="1:9" ht="15">
      <c r="A4" s="278">
        <v>1</v>
      </c>
      <c r="B4" s="274" t="s">
        <v>18</v>
      </c>
      <c r="C4" s="277" t="s">
        <v>143</v>
      </c>
      <c r="D4" s="279">
        <v>1153071</v>
      </c>
      <c r="F4" s="278">
        <v>1</v>
      </c>
      <c r="G4" s="274" t="s">
        <v>14</v>
      </c>
      <c r="H4" s="277" t="s">
        <v>143</v>
      </c>
      <c r="I4" s="279">
        <v>1209453</v>
      </c>
    </row>
    <row r="5" spans="1:9" ht="15">
      <c r="A5" s="278">
        <v>2</v>
      </c>
      <c r="B5" s="274" t="s">
        <v>24</v>
      </c>
      <c r="C5" s="277" t="s">
        <v>145</v>
      </c>
      <c r="D5" s="279">
        <v>906663</v>
      </c>
      <c r="F5" s="278">
        <v>2</v>
      </c>
      <c r="G5" s="274" t="s">
        <v>18</v>
      </c>
      <c r="H5" s="277" t="s">
        <v>143</v>
      </c>
      <c r="I5" s="279">
        <v>1153071</v>
      </c>
    </row>
    <row r="6" spans="1:9" ht="15">
      <c r="A6" s="278">
        <v>3</v>
      </c>
      <c r="B6" s="274" t="s">
        <v>79</v>
      </c>
      <c r="C6" s="277" t="s">
        <v>277</v>
      </c>
      <c r="D6" s="279">
        <v>703330</v>
      </c>
      <c r="F6" s="278">
        <v>3</v>
      </c>
      <c r="G6" s="274" t="s">
        <v>59</v>
      </c>
      <c r="H6" s="277" t="s">
        <v>60</v>
      </c>
      <c r="I6" s="279">
        <v>1099219</v>
      </c>
    </row>
    <row r="7" spans="1:9" ht="15">
      <c r="A7" s="278">
        <v>4</v>
      </c>
      <c r="B7" s="275" t="s">
        <v>105</v>
      </c>
      <c r="C7" s="278" t="s">
        <v>148</v>
      </c>
      <c r="D7" s="280">
        <v>389213</v>
      </c>
      <c r="F7" s="278">
        <v>4</v>
      </c>
      <c r="G7" s="274" t="s">
        <v>24</v>
      </c>
      <c r="H7" s="277" t="s">
        <v>145</v>
      </c>
      <c r="I7" s="279">
        <v>906663</v>
      </c>
    </row>
    <row r="8" spans="1:9" ht="15">
      <c r="A8" s="278">
        <v>5</v>
      </c>
      <c r="B8" s="275" t="s">
        <v>103</v>
      </c>
      <c r="C8" s="278" t="s">
        <v>145</v>
      </c>
      <c r="D8" s="280">
        <v>259225</v>
      </c>
      <c r="F8" s="278">
        <v>5</v>
      </c>
      <c r="G8" s="274" t="s">
        <v>344</v>
      </c>
      <c r="H8" s="277" t="s">
        <v>145</v>
      </c>
      <c r="I8" s="279">
        <v>816304</v>
      </c>
    </row>
    <row r="9" spans="1:9" ht="15">
      <c r="A9" s="278">
        <v>6</v>
      </c>
      <c r="B9" s="275" t="s">
        <v>348</v>
      </c>
      <c r="C9" s="278" t="s">
        <v>143</v>
      </c>
      <c r="D9" s="280">
        <v>233224</v>
      </c>
      <c r="F9" s="278">
        <v>6</v>
      </c>
      <c r="G9" s="274" t="s">
        <v>345</v>
      </c>
      <c r="H9" s="277" t="s">
        <v>145</v>
      </c>
      <c r="I9" s="279">
        <v>801863</v>
      </c>
    </row>
    <row r="10" spans="1:9" ht="15">
      <c r="A10" s="278">
        <v>7</v>
      </c>
      <c r="B10" s="274" t="s">
        <v>341</v>
      </c>
      <c r="C10" s="277" t="s">
        <v>151</v>
      </c>
      <c r="D10" s="279">
        <v>218246</v>
      </c>
      <c r="F10" s="278">
        <v>7</v>
      </c>
      <c r="G10" s="274" t="s">
        <v>15</v>
      </c>
      <c r="H10" s="277" t="s">
        <v>143</v>
      </c>
      <c r="I10" s="279">
        <v>791536</v>
      </c>
    </row>
    <row r="11" spans="1:9" ht="15">
      <c r="A11" s="278">
        <v>8</v>
      </c>
      <c r="B11" s="274" t="s">
        <v>342</v>
      </c>
      <c r="C11" s="277" t="s">
        <v>145</v>
      </c>
      <c r="D11" s="279">
        <v>200682</v>
      </c>
      <c r="F11" s="278">
        <v>8</v>
      </c>
      <c r="G11" s="274" t="s">
        <v>346</v>
      </c>
      <c r="H11" s="277" t="s">
        <v>148</v>
      </c>
      <c r="I11" s="279">
        <v>716965</v>
      </c>
    </row>
    <row r="12" spans="1:9" ht="15">
      <c r="A12" s="278">
        <v>9</v>
      </c>
      <c r="B12" s="274" t="s">
        <v>343</v>
      </c>
      <c r="C12" s="277" t="s">
        <v>141</v>
      </c>
      <c r="D12" s="279">
        <v>140212</v>
      </c>
      <c r="F12" s="278">
        <v>9</v>
      </c>
      <c r="G12" s="274" t="s">
        <v>79</v>
      </c>
      <c r="H12" s="277" t="s">
        <v>277</v>
      </c>
      <c r="I12" s="279">
        <v>703330</v>
      </c>
    </row>
    <row r="13" spans="1:9" ht="15.75" thickBot="1">
      <c r="A13" s="289">
        <v>10</v>
      </c>
      <c r="B13" s="414" t="s">
        <v>434</v>
      </c>
      <c r="C13" s="290" t="s">
        <v>145</v>
      </c>
      <c r="D13" s="293">
        <v>127295</v>
      </c>
      <c r="E13" s="289"/>
      <c r="F13" s="289">
        <v>10</v>
      </c>
      <c r="G13" s="295" t="s">
        <v>347</v>
      </c>
      <c r="H13" s="290" t="s">
        <v>148</v>
      </c>
      <c r="I13" s="293">
        <v>663273</v>
      </c>
    </row>
    <row r="14" spans="1:9" ht="15.75">
      <c r="A14" s="395" t="s">
        <v>358</v>
      </c>
      <c r="B14" s="395"/>
      <c r="C14" s="395"/>
      <c r="D14" s="395"/>
      <c r="E14" s="395"/>
      <c r="F14" s="395"/>
      <c r="G14" s="395"/>
      <c r="H14" s="395"/>
      <c r="I14" s="395"/>
    </row>
    <row r="15" spans="1:9" ht="16.5" thickBot="1">
      <c r="A15" s="393" t="s">
        <v>353</v>
      </c>
      <c r="B15" s="393"/>
      <c r="C15" s="393"/>
      <c r="D15" s="393"/>
      <c r="E15" s="288"/>
      <c r="F15" s="394" t="s">
        <v>354</v>
      </c>
      <c r="G15" s="394"/>
      <c r="H15" s="394"/>
      <c r="I15" s="394"/>
    </row>
    <row r="16" spans="1:9" s="283" customFormat="1" ht="15.75" thickBot="1">
      <c r="A16" s="294" t="s">
        <v>63</v>
      </c>
      <c r="B16" s="294" t="s">
        <v>351</v>
      </c>
      <c r="C16" s="294" t="s">
        <v>352</v>
      </c>
      <c r="D16" s="294" t="s">
        <v>196</v>
      </c>
      <c r="E16" s="294"/>
      <c r="F16" s="294" t="s">
        <v>63</v>
      </c>
      <c r="G16" s="294" t="s">
        <v>351</v>
      </c>
      <c r="H16" s="294" t="s">
        <v>352</v>
      </c>
      <c r="I16" s="294" t="s">
        <v>196</v>
      </c>
    </row>
    <row r="17" spans="1:9" ht="15">
      <c r="A17" s="296">
        <v>1</v>
      </c>
      <c r="B17" s="274" t="s">
        <v>18</v>
      </c>
      <c r="C17" s="277" t="s">
        <v>143</v>
      </c>
      <c r="D17" s="281">
        <v>1752204</v>
      </c>
      <c r="E17" s="296"/>
      <c r="F17" s="282">
        <v>1</v>
      </c>
      <c r="G17" s="274" t="s">
        <v>14</v>
      </c>
      <c r="H17" s="277" t="s">
        <v>143</v>
      </c>
      <c r="I17" s="281">
        <v>2236432</v>
      </c>
    </row>
    <row r="18" spans="1:9" ht="15">
      <c r="A18" s="296">
        <v>2</v>
      </c>
      <c r="B18" s="274" t="s">
        <v>24</v>
      </c>
      <c r="C18" s="277" t="s">
        <v>145</v>
      </c>
      <c r="D18" s="281">
        <v>1198396</v>
      </c>
      <c r="E18" s="296"/>
      <c r="F18" s="282">
        <v>2</v>
      </c>
      <c r="G18" s="274" t="s">
        <v>17</v>
      </c>
      <c r="H18" s="277" t="s">
        <v>145</v>
      </c>
      <c r="I18" s="281">
        <v>2046947</v>
      </c>
    </row>
    <row r="19" spans="1:9" ht="15">
      <c r="A19" s="296">
        <v>3</v>
      </c>
      <c r="B19" s="274" t="s">
        <v>79</v>
      </c>
      <c r="C19" s="277" t="s">
        <v>141</v>
      </c>
      <c r="D19" s="281">
        <v>1096007</v>
      </c>
      <c r="E19" s="296"/>
      <c r="F19" s="282">
        <v>3</v>
      </c>
      <c r="G19" s="274" t="s">
        <v>59</v>
      </c>
      <c r="H19" s="277" t="s">
        <v>60</v>
      </c>
      <c r="I19" s="281">
        <v>1927752</v>
      </c>
    </row>
    <row r="20" spans="1:9" ht="15">
      <c r="A20" s="296">
        <v>4</v>
      </c>
      <c r="B20" s="274" t="s">
        <v>105</v>
      </c>
      <c r="C20" s="277" t="s">
        <v>148</v>
      </c>
      <c r="D20" s="281">
        <v>659938</v>
      </c>
      <c r="E20" s="296"/>
      <c r="F20" s="282">
        <v>4</v>
      </c>
      <c r="G20" s="274" t="s">
        <v>346</v>
      </c>
      <c r="H20" s="277" t="s">
        <v>148</v>
      </c>
      <c r="I20" s="281">
        <v>1755208</v>
      </c>
    </row>
    <row r="21" spans="1:9" ht="15">
      <c r="A21" s="278">
        <v>5</v>
      </c>
      <c r="B21" s="274" t="s">
        <v>103</v>
      </c>
      <c r="C21" s="277" t="s">
        <v>145</v>
      </c>
      <c r="D21" s="281">
        <v>463491</v>
      </c>
      <c r="F21" s="282">
        <v>5</v>
      </c>
      <c r="G21" s="274" t="s">
        <v>18</v>
      </c>
      <c r="H21" s="277" t="s">
        <v>143</v>
      </c>
      <c r="I21" s="281">
        <v>1752204</v>
      </c>
    </row>
    <row r="22" spans="1:9" ht="15">
      <c r="A22" s="278">
        <v>6</v>
      </c>
      <c r="B22" s="274" t="s">
        <v>348</v>
      </c>
      <c r="C22" s="277" t="s">
        <v>143</v>
      </c>
      <c r="D22" s="281">
        <v>390331</v>
      </c>
      <c r="F22" s="282">
        <v>6</v>
      </c>
      <c r="G22" s="274" t="s">
        <v>15</v>
      </c>
      <c r="H22" s="277" t="s">
        <v>143</v>
      </c>
      <c r="I22" s="281">
        <v>1530889</v>
      </c>
    </row>
    <row r="23" spans="1:9" ht="15">
      <c r="A23" s="278">
        <v>7</v>
      </c>
      <c r="B23" s="276" t="s">
        <v>8</v>
      </c>
      <c r="C23" s="277" t="s">
        <v>154</v>
      </c>
      <c r="D23" s="281">
        <v>351379</v>
      </c>
      <c r="F23" s="282">
        <v>7</v>
      </c>
      <c r="G23" s="274" t="s">
        <v>345</v>
      </c>
      <c r="H23" s="277" t="s">
        <v>145</v>
      </c>
      <c r="I23" s="281">
        <v>1226038</v>
      </c>
    </row>
    <row r="24" spans="1:9" ht="15">
      <c r="A24" s="278">
        <v>8</v>
      </c>
      <c r="B24" s="274" t="s">
        <v>349</v>
      </c>
      <c r="C24" s="277" t="s">
        <v>154</v>
      </c>
      <c r="D24" s="281">
        <v>341528</v>
      </c>
      <c r="F24" s="282">
        <v>8</v>
      </c>
      <c r="G24" s="274" t="s">
        <v>24</v>
      </c>
      <c r="H24" s="277" t="s">
        <v>145</v>
      </c>
      <c r="I24" s="281">
        <v>1198396</v>
      </c>
    </row>
    <row r="25" spans="1:9" ht="15">
      <c r="A25" s="278">
        <v>9</v>
      </c>
      <c r="B25" s="274" t="s">
        <v>342</v>
      </c>
      <c r="C25" s="277" t="s">
        <v>145</v>
      </c>
      <c r="D25" s="281">
        <v>324425</v>
      </c>
      <c r="F25" s="282">
        <v>9</v>
      </c>
      <c r="G25" s="274" t="s">
        <v>25</v>
      </c>
      <c r="H25" s="277" t="s">
        <v>143</v>
      </c>
      <c r="I25" s="281">
        <v>1147876</v>
      </c>
    </row>
    <row r="26" spans="1:9" ht="15.75" thickBot="1">
      <c r="A26" s="289">
        <v>10</v>
      </c>
      <c r="B26" s="414" t="s">
        <v>433</v>
      </c>
      <c r="C26" s="290" t="s">
        <v>148</v>
      </c>
      <c r="D26" s="291">
        <v>323808</v>
      </c>
      <c r="E26" s="289"/>
      <c r="F26" s="292">
        <v>10</v>
      </c>
      <c r="G26" s="295" t="s">
        <v>21</v>
      </c>
      <c r="H26" s="290" t="s">
        <v>141</v>
      </c>
      <c r="I26" s="291">
        <v>1101986</v>
      </c>
    </row>
  </sheetData>
  <mergeCells count="6">
    <mergeCell ref="A15:D15"/>
    <mergeCell ref="F15:I15"/>
    <mergeCell ref="A1:I1"/>
    <mergeCell ref="A2:D2"/>
    <mergeCell ref="F2:I2"/>
    <mergeCell ref="A14:I1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G40"/>
  <sheetViews>
    <sheetView zoomScale="80" zoomScaleNormal="80" workbookViewId="0" topLeftCell="A1">
      <selection activeCell="A1" sqref="A1:G2"/>
    </sheetView>
  </sheetViews>
  <sheetFormatPr defaultColWidth="9.00390625" defaultRowHeight="12.75"/>
  <cols>
    <col min="1" max="1" width="22.875" style="273" bestFit="1" customWidth="1"/>
    <col min="2" max="2" width="14.875" style="273" bestFit="1" customWidth="1"/>
    <col min="3" max="3" width="10.625" style="273" bestFit="1" customWidth="1"/>
    <col min="4" max="4" width="23.00390625" style="273" bestFit="1" customWidth="1"/>
    <col min="5" max="5" width="10.625" style="273" bestFit="1" customWidth="1"/>
    <col min="6" max="6" width="16.125" style="273" bestFit="1" customWidth="1"/>
    <col min="7" max="7" width="11.75390625" style="273" bestFit="1" customWidth="1"/>
    <col min="8" max="16384" width="18.75390625" style="273" customWidth="1"/>
  </cols>
  <sheetData>
    <row r="1" spans="1:7" s="272" customFormat="1" ht="15">
      <c r="A1" s="400" t="s">
        <v>337</v>
      </c>
      <c r="B1" s="401"/>
      <c r="C1" s="401"/>
      <c r="D1" s="401"/>
      <c r="E1" s="401"/>
      <c r="F1" s="401"/>
      <c r="G1" s="402"/>
    </row>
    <row r="2" spans="1:7" s="272" customFormat="1" ht="15.75" thickBot="1">
      <c r="A2" s="403"/>
      <c r="B2" s="404"/>
      <c r="C2" s="404"/>
      <c r="D2" s="404"/>
      <c r="E2" s="404"/>
      <c r="F2" s="404"/>
      <c r="G2" s="405"/>
    </row>
    <row r="3" spans="1:7" s="311" customFormat="1" ht="15">
      <c r="A3" s="320"/>
      <c r="B3" s="406" t="s">
        <v>233</v>
      </c>
      <c r="C3" s="407"/>
      <c r="D3" s="410" t="s">
        <v>335</v>
      </c>
      <c r="E3" s="411"/>
      <c r="F3" s="398" t="s">
        <v>336</v>
      </c>
      <c r="G3" s="399"/>
    </row>
    <row r="4" spans="1:7" s="311" customFormat="1" ht="15">
      <c r="A4" s="321"/>
      <c r="B4" s="408" t="s">
        <v>232</v>
      </c>
      <c r="C4" s="409"/>
      <c r="D4" s="412" t="s">
        <v>232</v>
      </c>
      <c r="E4" s="413"/>
      <c r="F4" s="396" t="s">
        <v>232</v>
      </c>
      <c r="G4" s="397"/>
    </row>
    <row r="5" spans="1:7" s="311" customFormat="1" ht="15.75" thickBot="1">
      <c r="A5" s="322" t="s">
        <v>334</v>
      </c>
      <c r="B5" s="314" t="s">
        <v>338</v>
      </c>
      <c r="C5" s="315" t="s">
        <v>227</v>
      </c>
      <c r="D5" s="316" t="s">
        <v>338</v>
      </c>
      <c r="E5" s="317" t="s">
        <v>227</v>
      </c>
      <c r="F5" s="318" t="s">
        <v>338</v>
      </c>
      <c r="G5" s="319" t="s">
        <v>227</v>
      </c>
    </row>
    <row r="6" spans="1:7" ht="15.75">
      <c r="A6" s="312" t="s">
        <v>231</v>
      </c>
      <c r="B6" s="327">
        <v>23831</v>
      </c>
      <c r="C6" s="328">
        <v>2285</v>
      </c>
      <c r="D6" s="323">
        <v>0</v>
      </c>
      <c r="E6" s="324">
        <v>0</v>
      </c>
      <c r="F6" s="312">
        <f>B6+D6</f>
        <v>23831</v>
      </c>
      <c r="G6" s="313">
        <f>C6+E6</f>
        <v>2285</v>
      </c>
    </row>
    <row r="7" spans="1:7" ht="15.75">
      <c r="A7" s="307" t="s">
        <v>234</v>
      </c>
      <c r="B7" s="329">
        <v>50200</v>
      </c>
      <c r="C7" s="330">
        <v>5581</v>
      </c>
      <c r="D7" s="325">
        <v>0</v>
      </c>
      <c r="E7" s="326">
        <v>0</v>
      </c>
      <c r="F7" s="308">
        <f aca="true" t="shared" si="0" ref="F7:F24">B7+D7</f>
        <v>50200</v>
      </c>
      <c r="G7" s="309">
        <f aca="true" t="shared" si="1" ref="G7:G24">C7+E7</f>
        <v>5581</v>
      </c>
    </row>
    <row r="8" spans="1:7" ht="15.75">
      <c r="A8" s="310" t="s">
        <v>235</v>
      </c>
      <c r="B8" s="329">
        <v>10880</v>
      </c>
      <c r="C8" s="330">
        <v>1667</v>
      </c>
      <c r="D8" s="325">
        <v>0</v>
      </c>
      <c r="E8" s="326">
        <v>0</v>
      </c>
      <c r="F8" s="308">
        <f t="shared" si="0"/>
        <v>10880</v>
      </c>
      <c r="G8" s="309">
        <f t="shared" si="1"/>
        <v>1667</v>
      </c>
    </row>
    <row r="9" spans="1:7" ht="15.75">
      <c r="A9" s="310" t="s">
        <v>236</v>
      </c>
      <c r="B9" s="329">
        <v>403930.5</v>
      </c>
      <c r="C9" s="330">
        <v>37003</v>
      </c>
      <c r="D9" s="325">
        <v>2372</v>
      </c>
      <c r="E9" s="326">
        <v>474</v>
      </c>
      <c r="F9" s="308">
        <f t="shared" si="0"/>
        <v>406302.5</v>
      </c>
      <c r="G9" s="309">
        <f t="shared" si="1"/>
        <v>37477</v>
      </c>
    </row>
    <row r="10" spans="1:7" ht="15.75">
      <c r="A10" s="310" t="s">
        <v>162</v>
      </c>
      <c r="B10" s="329">
        <v>1156563.5</v>
      </c>
      <c r="C10" s="330">
        <v>99162</v>
      </c>
      <c r="D10" s="325">
        <v>8299030</v>
      </c>
      <c r="E10" s="326">
        <v>1185363</v>
      </c>
      <c r="F10" s="308">
        <f t="shared" si="0"/>
        <v>9455593.5</v>
      </c>
      <c r="G10" s="309">
        <f t="shared" si="1"/>
        <v>1284525</v>
      </c>
    </row>
    <row r="11" spans="1:7" ht="15.75">
      <c r="A11" s="309" t="s">
        <v>326</v>
      </c>
      <c r="B11" s="329">
        <v>5611</v>
      </c>
      <c r="C11" s="330">
        <v>502</v>
      </c>
      <c r="D11" s="325">
        <v>0</v>
      </c>
      <c r="E11" s="326">
        <v>0</v>
      </c>
      <c r="F11" s="308">
        <f t="shared" si="0"/>
        <v>5611</v>
      </c>
      <c r="G11" s="309">
        <f t="shared" si="1"/>
        <v>502</v>
      </c>
    </row>
    <row r="12" spans="1:7" ht="15.75">
      <c r="A12" s="310" t="s">
        <v>327</v>
      </c>
      <c r="B12" s="329">
        <v>559028.25</v>
      </c>
      <c r="C12" s="330">
        <v>60520</v>
      </c>
      <c r="D12" s="325">
        <v>0</v>
      </c>
      <c r="E12" s="326">
        <v>0</v>
      </c>
      <c r="F12" s="308">
        <f t="shared" si="0"/>
        <v>559028.25</v>
      </c>
      <c r="G12" s="309">
        <f t="shared" si="1"/>
        <v>60520</v>
      </c>
    </row>
    <row r="13" spans="1:7" ht="15.75">
      <c r="A13" s="310" t="s">
        <v>328</v>
      </c>
      <c r="B13" s="329">
        <v>12696</v>
      </c>
      <c r="C13" s="330">
        <v>1136</v>
      </c>
      <c r="D13" s="325">
        <v>0</v>
      </c>
      <c r="E13" s="326">
        <v>0</v>
      </c>
      <c r="F13" s="308">
        <f t="shared" si="0"/>
        <v>12696</v>
      </c>
      <c r="G13" s="309">
        <f t="shared" si="1"/>
        <v>1136</v>
      </c>
    </row>
    <row r="14" spans="1:7" ht="15.75">
      <c r="A14" s="310" t="s">
        <v>151</v>
      </c>
      <c r="B14" s="329">
        <v>5433515.75</v>
      </c>
      <c r="C14" s="330">
        <v>543000</v>
      </c>
      <c r="D14" s="325">
        <v>16542913</v>
      </c>
      <c r="E14" s="326">
        <v>2157102</v>
      </c>
      <c r="F14" s="308">
        <f t="shared" si="0"/>
        <v>21976428.75</v>
      </c>
      <c r="G14" s="309">
        <f t="shared" si="1"/>
        <v>2700102</v>
      </c>
    </row>
    <row r="15" spans="1:7" ht="15.75">
      <c r="A15" s="310" t="s">
        <v>329</v>
      </c>
      <c r="B15" s="329">
        <v>0</v>
      </c>
      <c r="C15" s="330">
        <v>0</v>
      </c>
      <c r="D15" s="325">
        <v>118327</v>
      </c>
      <c r="E15" s="326">
        <v>20264</v>
      </c>
      <c r="F15" s="308">
        <f t="shared" si="0"/>
        <v>118327</v>
      </c>
      <c r="G15" s="309">
        <f t="shared" si="1"/>
        <v>20264</v>
      </c>
    </row>
    <row r="16" spans="1:7" ht="15.75">
      <c r="A16" s="310" t="s">
        <v>330</v>
      </c>
      <c r="B16" s="329">
        <v>0</v>
      </c>
      <c r="C16" s="330">
        <v>0</v>
      </c>
      <c r="D16" s="325">
        <v>739</v>
      </c>
      <c r="E16" s="326">
        <v>93</v>
      </c>
      <c r="F16" s="308">
        <f t="shared" si="0"/>
        <v>739</v>
      </c>
      <c r="G16" s="309">
        <f t="shared" si="1"/>
        <v>93</v>
      </c>
    </row>
    <row r="17" spans="1:7" ht="15.75">
      <c r="A17" s="310" t="s">
        <v>331</v>
      </c>
      <c r="B17" s="329">
        <v>0</v>
      </c>
      <c r="C17" s="330">
        <v>0</v>
      </c>
      <c r="D17" s="325">
        <v>141367.5</v>
      </c>
      <c r="E17" s="326">
        <v>21781</v>
      </c>
      <c r="F17" s="308">
        <f t="shared" si="0"/>
        <v>141367.5</v>
      </c>
      <c r="G17" s="309">
        <f t="shared" si="1"/>
        <v>21781</v>
      </c>
    </row>
    <row r="18" spans="1:7" ht="15.75">
      <c r="A18" s="309" t="s">
        <v>143</v>
      </c>
      <c r="B18" s="329">
        <v>2633315.75</v>
      </c>
      <c r="C18" s="330">
        <v>288769</v>
      </c>
      <c r="D18" s="325">
        <v>41068765.25</v>
      </c>
      <c r="E18" s="326">
        <v>4769919</v>
      </c>
      <c r="F18" s="308">
        <f t="shared" si="0"/>
        <v>43702081</v>
      </c>
      <c r="G18" s="309">
        <f t="shared" si="1"/>
        <v>5058688</v>
      </c>
    </row>
    <row r="19" spans="1:7" ht="15.75">
      <c r="A19" s="309" t="s">
        <v>141</v>
      </c>
      <c r="B19" s="329">
        <v>11472393.5</v>
      </c>
      <c r="C19" s="330">
        <v>1087092</v>
      </c>
      <c r="D19" s="325">
        <v>38301654</v>
      </c>
      <c r="E19" s="326">
        <v>4231100</v>
      </c>
      <c r="F19" s="308">
        <f t="shared" si="0"/>
        <v>49774047.5</v>
      </c>
      <c r="G19" s="309">
        <f t="shared" si="1"/>
        <v>5318192</v>
      </c>
    </row>
    <row r="20" spans="1:7" ht="15.75">
      <c r="A20" s="309" t="s">
        <v>154</v>
      </c>
      <c r="B20" s="329">
        <v>53844563.3</v>
      </c>
      <c r="C20" s="330">
        <v>5617610</v>
      </c>
      <c r="D20" s="325">
        <v>11729005</v>
      </c>
      <c r="E20" s="326">
        <v>1487205</v>
      </c>
      <c r="F20" s="308">
        <f t="shared" si="0"/>
        <v>65573568.3</v>
      </c>
      <c r="G20" s="309">
        <f t="shared" si="1"/>
        <v>7104815</v>
      </c>
    </row>
    <row r="21" spans="1:7" ht="15.75">
      <c r="A21" s="310" t="s">
        <v>145</v>
      </c>
      <c r="B21" s="329">
        <v>62720147</v>
      </c>
      <c r="C21" s="330">
        <v>6215918</v>
      </c>
      <c r="D21" s="325">
        <v>52145846</v>
      </c>
      <c r="E21" s="326">
        <v>5833084</v>
      </c>
      <c r="F21" s="308">
        <f t="shared" si="0"/>
        <v>114865993</v>
      </c>
      <c r="G21" s="309">
        <f t="shared" si="1"/>
        <v>12049002</v>
      </c>
    </row>
    <row r="22" spans="1:7" ht="15.75">
      <c r="A22" s="310" t="s">
        <v>332</v>
      </c>
      <c r="B22" s="329">
        <v>1188</v>
      </c>
      <c r="C22" s="330">
        <v>198</v>
      </c>
      <c r="D22" s="325">
        <v>934.25</v>
      </c>
      <c r="E22" s="326">
        <v>219</v>
      </c>
      <c r="F22" s="308">
        <f t="shared" si="0"/>
        <v>2122.25</v>
      </c>
      <c r="G22" s="309">
        <f t="shared" si="1"/>
        <v>417</v>
      </c>
    </row>
    <row r="23" spans="1:7" ht="15.75">
      <c r="A23" s="309" t="s">
        <v>148</v>
      </c>
      <c r="B23" s="329">
        <v>54834228</v>
      </c>
      <c r="C23" s="330">
        <v>5393595</v>
      </c>
      <c r="D23" s="325">
        <v>18646700</v>
      </c>
      <c r="E23" s="326">
        <v>1999920</v>
      </c>
      <c r="F23" s="308">
        <f t="shared" si="0"/>
        <v>73480928</v>
      </c>
      <c r="G23" s="309">
        <f t="shared" si="1"/>
        <v>7393515</v>
      </c>
    </row>
    <row r="24" spans="1:7" ht="16.5" thickBot="1">
      <c r="A24" s="331" t="s">
        <v>333</v>
      </c>
      <c r="B24" s="332">
        <v>42530</v>
      </c>
      <c r="C24" s="333">
        <v>3832</v>
      </c>
      <c r="D24" s="334">
        <v>0</v>
      </c>
      <c r="E24" s="335">
        <v>0</v>
      </c>
      <c r="F24" s="336">
        <f t="shared" si="0"/>
        <v>42530</v>
      </c>
      <c r="G24" s="337">
        <f t="shared" si="1"/>
        <v>3832</v>
      </c>
    </row>
    <row r="26" spans="1:7" ht="15">
      <c r="A26" s="355"/>
      <c r="B26" s="355"/>
      <c r="C26" s="355"/>
      <c r="D26" s="355"/>
      <c r="E26" s="355"/>
      <c r="F26" s="356"/>
      <c r="G26" s="356"/>
    </row>
    <row r="27" spans="1:7" ht="15.75">
      <c r="A27" s="357" t="s">
        <v>145</v>
      </c>
      <c r="B27" s="358">
        <v>6215918</v>
      </c>
      <c r="C27" s="355"/>
      <c r="D27" s="357" t="s">
        <v>145</v>
      </c>
      <c r="E27" s="358">
        <v>5833084</v>
      </c>
      <c r="F27" s="356"/>
      <c r="G27" s="356"/>
    </row>
    <row r="28" spans="1:7" ht="15.75">
      <c r="A28" s="358" t="s">
        <v>154</v>
      </c>
      <c r="B28" s="358">
        <v>5617610</v>
      </c>
      <c r="C28" s="355"/>
      <c r="D28" s="358" t="s">
        <v>143</v>
      </c>
      <c r="E28" s="358">
        <v>4769919</v>
      </c>
      <c r="F28" s="356"/>
      <c r="G28" s="356"/>
    </row>
    <row r="29" spans="1:7" ht="15.75">
      <c r="A29" s="358" t="s">
        <v>148</v>
      </c>
      <c r="B29" s="358">
        <v>5393595</v>
      </c>
      <c r="C29" s="355"/>
      <c r="D29" s="358" t="s">
        <v>141</v>
      </c>
      <c r="E29" s="358">
        <v>4231100</v>
      </c>
      <c r="F29" s="356"/>
      <c r="G29" s="356"/>
    </row>
    <row r="30" spans="1:7" ht="15.75">
      <c r="A30" s="358" t="s">
        <v>141</v>
      </c>
      <c r="B30" s="358">
        <v>1087092</v>
      </c>
      <c r="C30" s="355"/>
      <c r="D30" s="357" t="s">
        <v>151</v>
      </c>
      <c r="E30" s="358">
        <v>2157102</v>
      </c>
      <c r="F30" s="356"/>
      <c r="G30" s="356"/>
    </row>
    <row r="31" spans="1:7" ht="15.75">
      <c r="A31" s="357" t="s">
        <v>151</v>
      </c>
      <c r="B31" s="358">
        <v>543000</v>
      </c>
      <c r="C31" s="355"/>
      <c r="D31" s="358" t="s">
        <v>148</v>
      </c>
      <c r="E31" s="358">
        <v>1999920</v>
      </c>
      <c r="F31" s="356"/>
      <c r="G31" s="356"/>
    </row>
    <row r="32" spans="1:7" ht="15.75">
      <c r="A32" s="358" t="s">
        <v>143</v>
      </c>
      <c r="B32" s="358">
        <v>288769</v>
      </c>
      <c r="C32" s="355"/>
      <c r="D32" s="358" t="s">
        <v>154</v>
      </c>
      <c r="E32" s="358">
        <v>1487205</v>
      </c>
      <c r="F32" s="356"/>
      <c r="G32" s="356"/>
    </row>
    <row r="33" spans="1:7" ht="15.75">
      <c r="A33" s="357" t="s">
        <v>340</v>
      </c>
      <c r="B33" s="358">
        <v>211886</v>
      </c>
      <c r="C33" s="355"/>
      <c r="D33" s="357" t="s">
        <v>162</v>
      </c>
      <c r="E33" s="358">
        <v>1185363</v>
      </c>
      <c r="F33" s="356"/>
      <c r="G33" s="356"/>
    </row>
    <row r="34" spans="1:7" ht="15.75">
      <c r="A34" s="355"/>
      <c r="B34" s="355"/>
      <c r="C34" s="355"/>
      <c r="D34" s="357" t="s">
        <v>339</v>
      </c>
      <c r="E34" s="358">
        <v>42831</v>
      </c>
      <c r="F34" s="356"/>
      <c r="G34" s="356"/>
    </row>
    <row r="35" spans="1:7" ht="15">
      <c r="A35" s="355"/>
      <c r="B35" s="355"/>
      <c r="C35" s="355"/>
      <c r="D35" s="355"/>
      <c r="E35" s="355"/>
      <c r="F35" s="356"/>
      <c r="G35" s="356"/>
    </row>
    <row r="36" spans="1:5" ht="15">
      <c r="A36" s="354"/>
      <c r="B36" s="354"/>
      <c r="C36" s="354"/>
      <c r="D36" s="354"/>
      <c r="E36" s="354"/>
    </row>
    <row r="37" spans="1:5" ht="15">
      <c r="A37" s="354"/>
      <c r="B37" s="354"/>
      <c r="C37" s="354"/>
      <c r="D37" s="354"/>
      <c r="E37" s="354"/>
    </row>
    <row r="38" spans="1:5" ht="15">
      <c r="A38" s="354"/>
      <c r="B38" s="354"/>
      <c r="C38" s="354"/>
      <c r="D38" s="354"/>
      <c r="E38" s="354"/>
    </row>
    <row r="39" spans="1:5" ht="15">
      <c r="A39" s="354"/>
      <c r="B39" s="354"/>
      <c r="C39" s="354"/>
      <c r="D39" s="354"/>
      <c r="E39" s="354"/>
    </row>
    <row r="40" spans="1:5" ht="15">
      <c r="A40" s="354"/>
      <c r="B40" s="354"/>
      <c r="C40" s="354"/>
      <c r="D40" s="354"/>
      <c r="E40" s="354"/>
    </row>
  </sheetData>
  <mergeCells count="7">
    <mergeCell ref="F4:G4"/>
    <mergeCell ref="F3:G3"/>
    <mergeCell ref="A1:G2"/>
    <mergeCell ref="B3:C3"/>
    <mergeCell ref="B4:C4"/>
    <mergeCell ref="D3:E3"/>
    <mergeCell ref="D4:E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OZAN</dc:creator>
  <cp:keywords/>
  <dc:description/>
  <cp:lastModifiedBy>OZAN</cp:lastModifiedBy>
  <dcterms:created xsi:type="dcterms:W3CDTF">2010-01-08T19:35:04Z</dcterms:created>
  <dcterms:modified xsi:type="dcterms:W3CDTF">2011-01-27T18:59:15Z</dcterms:modified>
  <cp:category/>
  <cp:version/>
  <cp:contentType/>
  <cp:contentStatus/>
</cp:coreProperties>
</file>