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0" windowWidth="6915" windowHeight="9270" tabRatio="911" firstSheet="9" activeTab="9"/>
  </bookViews>
  <sheets>
    <sheet name="8.HAFTA" sheetId="1" state="hidden" r:id="rId1"/>
    <sheet name="6.HAFTA" sheetId="2" state="hidden" r:id="rId2"/>
    <sheet name="SEANSLAR 1.HAFTA" sheetId="3" state="hidden" r:id="rId3"/>
    <sheet name="SEANSLAR 2.HAFTA" sheetId="4" state="hidden" r:id="rId4"/>
    <sheet name="3.HAFTA" sheetId="5" state="hidden" r:id="rId5"/>
    <sheet name="4.HAFTA" sheetId="6" state="hidden" r:id="rId6"/>
    <sheet name="5.HAFTA" sheetId="7" state="hidden" r:id="rId7"/>
    <sheet name="7.HAFTA" sheetId="8" state="hidden" r:id="rId8"/>
    <sheet name="9.HAFTA" sheetId="9" state="hidden" r:id="rId9"/>
    <sheet name="10.HAFTA" sheetId="10" r:id="rId10"/>
  </sheets>
  <definedNames/>
  <calcPr fullCalcOnLoad="1"/>
</workbook>
</file>

<file path=xl/sharedStrings.xml><?xml version="1.0" encoding="utf-8"?>
<sst xmlns="http://schemas.openxmlformats.org/spreadsheetml/2006/main" count="716" uniqueCount="277">
  <si>
    <t>H.İÇİ KAPASİTE</t>
  </si>
  <si>
    <t>H.SONU KAPASİTE</t>
  </si>
  <si>
    <t>BÖLGE</t>
  </si>
  <si>
    <t>SİNEMA</t>
  </si>
  <si>
    <t>SALON</t>
  </si>
  <si>
    <t>GRUP</t>
  </si>
  <si>
    <t>REZERVASYON  NUMARASI</t>
  </si>
  <si>
    <t>SEANSLAR</t>
  </si>
  <si>
    <t>1.HAFTA</t>
  </si>
  <si>
    <t>0 212</t>
  </si>
  <si>
    <t>380 15 15</t>
  </si>
  <si>
    <t>PRESTIGE</t>
  </si>
  <si>
    <t>AVŞAR</t>
  </si>
  <si>
    <t>583 46 02</t>
  </si>
  <si>
    <t>0 216</t>
  </si>
  <si>
    <t>ANKARA</t>
  </si>
  <si>
    <t>0 312</t>
  </si>
  <si>
    <t>MARS</t>
  </si>
  <si>
    <t>219 16 00</t>
  </si>
  <si>
    <t>İZMİR</t>
  </si>
  <si>
    <t>0 232</t>
  </si>
  <si>
    <t>ADAPAZARI</t>
  </si>
  <si>
    <t>0 264</t>
  </si>
  <si>
    <t>BURSA</t>
  </si>
  <si>
    <t>0 224</t>
  </si>
  <si>
    <t>KONYA</t>
  </si>
  <si>
    <t>233 28 72</t>
  </si>
  <si>
    <t>CINECITY</t>
  </si>
  <si>
    <t>HAYDE BRE</t>
  </si>
  <si>
    <t>31 ARALIK 2010 -6 OCAK  2011 HAFTASI SEANS LİSTESİ</t>
  </si>
  <si>
    <t>İSTANBUL</t>
  </si>
  <si>
    <t>BALIKESİR</t>
  </si>
  <si>
    <t>KIRKLARELİ</t>
  </si>
  <si>
    <t>MANİSA</t>
  </si>
  <si>
    <t>TRABZON</t>
  </si>
  <si>
    <t>ALTUNİZADE  CAPITOL SPECTRUM</t>
  </si>
  <si>
    <t>456 82 20</t>
  </si>
  <si>
    <t>BAKIRKÖY AVŞAR</t>
  </si>
  <si>
    <t>ATAKÖY GALERIA  PRESTIGE</t>
  </si>
  <si>
    <t>AFM</t>
  </si>
  <si>
    <t>BEYOĞLU  ATLAS</t>
  </si>
  <si>
    <t>FLORYA  FLYINN  CINEBONUS</t>
  </si>
  <si>
    <t>GÜNGÖREN KALE CINEBONUS</t>
  </si>
  <si>
    <t>KADIKÖY REXX</t>
  </si>
  <si>
    <t>KAVACIK BOĞAZİÇİ</t>
  </si>
  <si>
    <t>ULUSAL</t>
  </si>
  <si>
    <t>KURTKÖY AFM ANTLANTİS</t>
  </si>
  <si>
    <t>KIZILAY KIZILIRMAK</t>
  </si>
  <si>
    <t>AFM  PASTEL</t>
  </si>
  <si>
    <t>KÜLTÜR MERKEZİ</t>
  </si>
  <si>
    <t>EMEK</t>
  </si>
  <si>
    <t>KENT MEYDANI</t>
  </si>
  <si>
    <t>KONAK  KÜLTÜR EVİ</t>
  </si>
  <si>
    <t>CINE PLAZA</t>
  </si>
  <si>
    <t>KULE SİTE</t>
  </si>
  <si>
    <t>ÇINAR CENTER</t>
  </si>
  <si>
    <t>ATAPARK AVŞAR</t>
  </si>
  <si>
    <t>554 77 70</t>
  </si>
  <si>
    <t>560 72 66</t>
  </si>
  <si>
    <t xml:space="preserve">0 212 </t>
  </si>
  <si>
    <t>BAYRAMPAŞA  AFM FORUM İSTANBUL</t>
  </si>
  <si>
    <t>640 66 33</t>
  </si>
  <si>
    <t>252 85 76</t>
  </si>
  <si>
    <t>BEYLİKDÜZÜ AFM MİGROS</t>
  </si>
  <si>
    <t>853 66 95</t>
  </si>
  <si>
    <t>662 96 40</t>
  </si>
  <si>
    <t>677 59 59</t>
  </si>
  <si>
    <t>336 01 12</t>
  </si>
  <si>
    <t>425 19 15</t>
  </si>
  <si>
    <t>685 11 03</t>
  </si>
  <si>
    <t>MASLAK  TİM SİNEMALARI</t>
  </si>
  <si>
    <t>286 66 04</t>
  </si>
  <si>
    <t>MECİDİYEKÖY CINEBONUS CEVAHİR</t>
  </si>
  <si>
    <t xml:space="preserve">PENDİK  AFM PENDORYA </t>
  </si>
  <si>
    <t>670 21 31</t>
  </si>
  <si>
    <t>Z.BURNU CINECITY  OLIVIUM</t>
  </si>
  <si>
    <t>546 96 96</t>
  </si>
  <si>
    <t>325 90 60</t>
  </si>
  <si>
    <t>ANKARA  CINEBONUS GORDION</t>
  </si>
  <si>
    <t>236 70 77</t>
  </si>
  <si>
    <t>ANKARA  ARMADA</t>
  </si>
  <si>
    <t>425 53 93</t>
  </si>
  <si>
    <t>489 22 00</t>
  </si>
  <si>
    <t>CINEBONUS BALÇOVA  KİPA</t>
  </si>
  <si>
    <t>KARACA</t>
  </si>
  <si>
    <t>CINEBONUS YKM</t>
  </si>
  <si>
    <t>PALMİYE AVŞAR</t>
  </si>
  <si>
    <t>278 87 87</t>
  </si>
  <si>
    <t>445 87 76</t>
  </si>
  <si>
    <t>425 01 25</t>
  </si>
  <si>
    <t>421 42 61</t>
  </si>
  <si>
    <t>277 48 00</t>
  </si>
  <si>
    <t>282 19 99</t>
  </si>
  <si>
    <t xml:space="preserve">AFM ANTARES </t>
  </si>
  <si>
    <t>0 266</t>
  </si>
  <si>
    <t>245 94 74</t>
  </si>
  <si>
    <t>255 30 84</t>
  </si>
  <si>
    <t>0 288</t>
  </si>
  <si>
    <t>214 82 88</t>
  </si>
  <si>
    <t>0 322</t>
  </si>
  <si>
    <t>0 236</t>
  </si>
  <si>
    <t>232 05 62</t>
  </si>
  <si>
    <t>0 462</t>
  </si>
  <si>
    <t>223 18 81</t>
  </si>
  <si>
    <t>BAĞCILAR SİNEMA MERKEZİ</t>
  </si>
  <si>
    <t>SİTE</t>
  </si>
  <si>
    <t>436 08 08</t>
  </si>
  <si>
    <t>11:30 / 14:00 / 16:30 / 19:00 / 21:30</t>
  </si>
  <si>
    <t>12:15 / 14:30 / 16:45 / 19:00 / 21:30</t>
  </si>
  <si>
    <t>11:00 / 13:30 / 16:15 / 18:45 / 21:15</t>
  </si>
  <si>
    <t>12:15 / 14:30 / 16:45 / 19:00 / 21:00</t>
  </si>
  <si>
    <t>OSMANBEY GAZİ</t>
  </si>
  <si>
    <t>11:00 / 13:30 / 16:00 / 18:30 / 21:00</t>
  </si>
  <si>
    <t>247 96 65</t>
  </si>
  <si>
    <t>11:15 / 13:45 / 16:15 / 18:45 / 21:15 Cuma-C.tesi:23:45</t>
  </si>
  <si>
    <t xml:space="preserve">11:15 / 13:45 / 16:15 / 18:45 / 21:15 </t>
  </si>
  <si>
    <t>12:15/ 14:30 / 16:45 / 19:00 / 21:15</t>
  </si>
  <si>
    <t>452 45 00</t>
  </si>
  <si>
    <t>12:00 / 15:00 / 18:30 / 20:30</t>
  </si>
  <si>
    <t>11:30 / 14:00 / 16:30 / 19:15 / 21:45</t>
  </si>
  <si>
    <r>
      <rPr>
        <sz val="10"/>
        <color indexed="10"/>
        <rFont val="Avant Garde"/>
        <family val="0"/>
      </rPr>
      <t>11:00 / 13:45 / 16:30</t>
    </r>
    <r>
      <rPr>
        <sz val="10"/>
        <rFont val="Avant Garde"/>
        <family val="0"/>
      </rPr>
      <t xml:space="preserve">                                                                       </t>
    </r>
    <r>
      <rPr>
        <sz val="10"/>
        <color indexed="56"/>
        <rFont val="Avant Garde"/>
        <family val="0"/>
      </rPr>
      <t xml:space="preserve">14:00 / 16:30 / 19:15 / 22:00 </t>
    </r>
    <r>
      <rPr>
        <sz val="10"/>
        <rFont val="Avant Garde"/>
        <family val="0"/>
      </rPr>
      <t xml:space="preserve">                                                           11:00 / 13:45 / 16:30 / 19:15 / 22:00                                                                                 </t>
    </r>
  </si>
  <si>
    <r>
      <rPr>
        <sz val="10"/>
        <color indexed="10"/>
        <rFont val="Avant Garde"/>
        <family val="0"/>
      </rPr>
      <t xml:space="preserve">11:00 / 13:45 / 16:30                                                                       </t>
    </r>
    <r>
      <rPr>
        <sz val="10"/>
        <color indexed="62"/>
        <rFont val="Avant Garde"/>
        <family val="0"/>
      </rPr>
      <t xml:space="preserve">14:00 / 16:45 / 19:30 / 22:15                                                            </t>
    </r>
    <r>
      <rPr>
        <sz val="10"/>
        <rFont val="Avant Garde"/>
        <family val="0"/>
      </rPr>
      <t>11:00 / 13:45 / 16:30 / 19:15 / 22:00</t>
    </r>
  </si>
  <si>
    <r>
      <rPr>
        <sz val="10"/>
        <color indexed="10"/>
        <rFont val="Avant Garde"/>
        <family val="0"/>
      </rPr>
      <t xml:space="preserve">12:00 / 14:30 / 17:00 </t>
    </r>
    <r>
      <rPr>
        <sz val="10"/>
        <rFont val="Avant Garde"/>
        <family val="0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62"/>
        <rFont val="Avant Garde"/>
        <family val="0"/>
      </rPr>
      <t>13:30 / 16:00 / 18:30 / 21:00</t>
    </r>
    <r>
      <rPr>
        <sz val="10"/>
        <rFont val="Avant Garde"/>
        <family val="0"/>
      </rPr>
      <t xml:space="preserve">                                                            11:00 / 13:30 / 16:00 / 18:30 / 21:00</t>
    </r>
  </si>
  <si>
    <r>
      <rPr>
        <sz val="10"/>
        <color indexed="10"/>
        <rFont val="Avant Garde"/>
        <family val="0"/>
      </rPr>
      <t>11:30 / 14:15 / 16:45</t>
    </r>
    <r>
      <rPr>
        <sz val="10"/>
        <rFont val="Avant Garde"/>
        <family val="0"/>
      </rPr>
      <t xml:space="preserve">                                                                        </t>
    </r>
    <r>
      <rPr>
        <sz val="10"/>
        <color indexed="62"/>
        <rFont val="Avant Garde"/>
        <family val="0"/>
      </rPr>
      <t xml:space="preserve">13:45 / 16:15 / 18:45 / 21:15 / 23:45                                                </t>
    </r>
    <r>
      <rPr>
        <sz val="10"/>
        <rFont val="Avant Garde"/>
        <family val="0"/>
      </rPr>
      <t>11:15 / 13:45 / 16.15 / 18:45 / 21:15</t>
    </r>
  </si>
  <si>
    <r>
      <rPr>
        <sz val="10"/>
        <color indexed="10"/>
        <rFont val="Avant Garde"/>
        <family val="0"/>
      </rPr>
      <t xml:space="preserve">11:15 / 13:45 / 16:15                                                                         </t>
    </r>
    <r>
      <rPr>
        <sz val="10"/>
        <color indexed="62"/>
        <rFont val="Avant Garde"/>
        <family val="0"/>
      </rPr>
      <t xml:space="preserve">14:15 / 16:45 / 19:15 / 21:45                                                                </t>
    </r>
    <r>
      <rPr>
        <sz val="10"/>
        <rFont val="Avant Garde"/>
        <family val="0"/>
      </rPr>
      <t>11:15 / 13:45 / 16:15 / 18:45 / 21:15</t>
    </r>
  </si>
  <si>
    <r>
      <rPr>
        <sz val="10"/>
        <color indexed="10"/>
        <rFont val="Avant Garde"/>
        <family val="0"/>
      </rPr>
      <t xml:space="preserve">11:15 / 13:45 / 16:15                                                                        </t>
    </r>
    <r>
      <rPr>
        <sz val="10"/>
        <color indexed="62"/>
        <rFont val="Avant Garde"/>
        <family val="0"/>
      </rPr>
      <t xml:space="preserve">12:00 / 14:30 / 17:00 / 19:30 / 22:00                                                </t>
    </r>
    <r>
      <rPr>
        <sz val="10"/>
        <rFont val="Avant Garde"/>
        <family val="0"/>
      </rPr>
      <t>11:15 / 13:45 / 16:15 / 18:45 / 21:15</t>
    </r>
  </si>
  <si>
    <t>12:00 / 14:15 / 16:30 / 19:00 / 21:30</t>
  </si>
  <si>
    <t>11:15 / 13:45 / 16:30 / 19:15 / 21:45 Cuma-C.tesi:24:00</t>
  </si>
  <si>
    <t>12:00 / 14:15 / 16:45 / 19:00 / 21:15</t>
  </si>
  <si>
    <t>12:00 / 14:15 / 16:30 / 18:45 / 21:00</t>
  </si>
  <si>
    <r>
      <rPr>
        <sz val="11"/>
        <color indexed="62"/>
        <rFont val="Avant Garde"/>
        <family val="0"/>
      </rPr>
      <t>14:30 / 17:10 / 19:45 / 22:20</t>
    </r>
    <r>
      <rPr>
        <sz val="11"/>
        <rFont val="Avant Garde"/>
        <family val="0"/>
      </rPr>
      <t xml:space="preserve">                                                                  11:00 / 13:45 / 16:20 / 19:15 / 22:00</t>
    </r>
  </si>
  <si>
    <t>NOT: KIRMIZI İLE BELİRTİLEN SEANSLAR SİNEMANIN 31 ARALIK 2010TARİHİNDE YAYINLANACAK İLANLARDA YER ALMASI GEREKEN SEANSLARIDIR</t>
  </si>
  <si>
    <t>NOT: MAVİ İLE BELİRTİLEN SEANSLAR SİNEMANIN 01 OCAK 2011 TARİHİNDE YAYINLANACAK İLANLARDA YER ALMASI GEREKEN SEANSLARIDIR</t>
  </si>
  <si>
    <t>11:30 / 13:50 / 16:10 / 18:30 / 20:50</t>
  </si>
  <si>
    <t>12:00 / 14:30 / 16:45 / 19:00 / 21:00</t>
  </si>
  <si>
    <r>
      <rPr>
        <sz val="10"/>
        <color indexed="10"/>
        <rFont val="Avant Garde"/>
        <family val="0"/>
      </rPr>
      <t xml:space="preserve">11:00 / 13:50 / 16:30                                                                               </t>
    </r>
    <r>
      <rPr>
        <sz val="10"/>
        <color indexed="62"/>
        <rFont val="Avant Garde"/>
        <family val="0"/>
      </rPr>
      <t>13:50 / 16:30 / 19:10 / 21:50</t>
    </r>
    <r>
      <rPr>
        <sz val="10"/>
        <color indexed="10"/>
        <rFont val="Avant Garde"/>
        <family val="0"/>
      </rPr>
      <t xml:space="preserve"> </t>
    </r>
    <r>
      <rPr>
        <sz val="10"/>
        <rFont val="Avant Garde"/>
        <family val="0"/>
      </rPr>
      <t xml:space="preserve">                                                           11:00 / 13:50 / 16:30 / 19:10 / 21:50</t>
    </r>
  </si>
  <si>
    <r>
      <rPr>
        <sz val="11"/>
        <color indexed="10"/>
        <rFont val="Avant Garde"/>
        <family val="0"/>
      </rPr>
      <t xml:space="preserve">11:00 / 13:40 / 16:20                                                                              </t>
    </r>
    <r>
      <rPr>
        <sz val="11"/>
        <color indexed="62"/>
        <rFont val="Avant Garde"/>
        <family val="0"/>
      </rPr>
      <t>16:20 / 18:55 / 21:40</t>
    </r>
    <r>
      <rPr>
        <sz val="11"/>
        <color indexed="10"/>
        <rFont val="Avant Garde"/>
        <family val="0"/>
      </rPr>
      <t xml:space="preserve">                                                                                     </t>
    </r>
    <r>
      <rPr>
        <sz val="11"/>
        <rFont val="Avant Garde"/>
        <family val="0"/>
      </rPr>
      <t>11:00 / 13:40 / 16:20 / 18:55 / 21:40</t>
    </r>
  </si>
  <si>
    <r>
      <t>1</t>
    </r>
    <r>
      <rPr>
        <sz val="10"/>
        <color indexed="10"/>
        <rFont val="Avant Garde"/>
        <family val="0"/>
      </rPr>
      <t xml:space="preserve">1:00 / 13:45 / 16:30                                                                               </t>
    </r>
    <r>
      <rPr>
        <sz val="10"/>
        <color indexed="62"/>
        <rFont val="Avant Garde"/>
        <family val="0"/>
      </rPr>
      <t>16:30 / 19:15 / 22:00</t>
    </r>
    <r>
      <rPr>
        <sz val="10"/>
        <color indexed="10"/>
        <rFont val="Avant Garde"/>
        <family val="0"/>
      </rPr>
      <t xml:space="preserve"> </t>
    </r>
    <r>
      <rPr>
        <sz val="10"/>
        <rFont val="Avant Garde"/>
        <family val="0"/>
      </rPr>
      <t xml:space="preserve">                                                                                       11:00 / 13:45 / 16:30 / 19:15 / 22:00</t>
    </r>
  </si>
  <si>
    <r>
      <rPr>
        <sz val="10"/>
        <color indexed="10"/>
        <rFont val="Avant Garde"/>
        <family val="0"/>
      </rPr>
      <t xml:space="preserve">11:00 / 13:50 / 16:30                                                                              </t>
    </r>
    <r>
      <rPr>
        <sz val="10"/>
        <rFont val="Avant Garde"/>
        <family val="0"/>
      </rPr>
      <t xml:space="preserve"> </t>
    </r>
    <r>
      <rPr>
        <sz val="10"/>
        <color indexed="62"/>
        <rFont val="Avant Garde"/>
        <family val="0"/>
      </rPr>
      <t>13:50 / 16:30 / 19:10 / 21:45</t>
    </r>
    <r>
      <rPr>
        <sz val="10"/>
        <rFont val="Avant Garde"/>
        <family val="0"/>
      </rPr>
      <t xml:space="preserve">                                                              11:00 / 13:50 / 16:30 / 19:10 / 21:45</t>
    </r>
  </si>
  <si>
    <r>
      <rPr>
        <sz val="11"/>
        <color indexed="10"/>
        <rFont val="Avant Garde"/>
        <family val="0"/>
      </rPr>
      <t>11:20 / 14:00 / 16:35</t>
    </r>
    <r>
      <rPr>
        <sz val="11"/>
        <rFont val="Avant Garde"/>
        <family val="0"/>
      </rPr>
      <t xml:space="preserve">                                                                        </t>
    </r>
    <r>
      <rPr>
        <sz val="11"/>
        <color indexed="62"/>
        <rFont val="Avant Garde"/>
        <family val="0"/>
      </rPr>
      <t>14:00 / 16:35 / 19:15 / 21:50 / 23:10</t>
    </r>
    <r>
      <rPr>
        <sz val="11"/>
        <rFont val="Avant Garde"/>
        <family val="0"/>
      </rPr>
      <t xml:space="preserve">                                                          11:20 / 14:00 / 16:35 / 19:15 / 21:50 </t>
    </r>
  </si>
  <si>
    <r>
      <rPr>
        <sz val="10"/>
        <color indexed="10"/>
        <rFont val="Avant Garde"/>
        <family val="0"/>
      </rPr>
      <t>11:00 / 13:45 / 16:15</t>
    </r>
    <r>
      <rPr>
        <sz val="10"/>
        <rFont val="Avant Garde"/>
        <family val="0"/>
      </rPr>
      <t xml:space="preserve">                                                                               </t>
    </r>
    <r>
      <rPr>
        <sz val="10"/>
        <color indexed="62"/>
        <rFont val="Avant Garde"/>
        <family val="0"/>
      </rPr>
      <t>13:45 / 16:15 / 19:00 / 21:30</t>
    </r>
    <r>
      <rPr>
        <sz val="10"/>
        <rFont val="Avant Garde"/>
        <family val="0"/>
      </rPr>
      <t xml:space="preserve">                                                                                                                    11:00 / 13:45 / 16:15 / 19:00 / 21:30</t>
    </r>
  </si>
  <si>
    <r>
      <t xml:space="preserve">11:45 / 14:15 / 16:45                                                                                                                                         </t>
    </r>
    <r>
      <rPr>
        <sz val="11"/>
        <color indexed="56"/>
        <rFont val="Avant Garde"/>
        <family val="0"/>
      </rPr>
      <t xml:space="preserve">14:15 / 16:45 / 19:15 / 21:45 / 00:15                                                                     </t>
    </r>
    <r>
      <rPr>
        <sz val="11"/>
        <rFont val="Avant Garde"/>
        <family val="0"/>
      </rPr>
      <t>11:45 / 14:15 / 16:45 / 19:15 / 21:45</t>
    </r>
  </si>
  <si>
    <t>ATAŞEHİR   DENİZBANK  ONYX  SİN</t>
  </si>
  <si>
    <t>12:00 / 14:30 / 17:00 / 19:30 / 22:00</t>
  </si>
  <si>
    <t>ZAFER PLAZA CINETECH</t>
  </si>
  <si>
    <t>225 48 88</t>
  </si>
  <si>
    <t>11:00 / 13:20 / 15:40 / 18:00 / 20:20</t>
  </si>
  <si>
    <t>2.HAFTA</t>
  </si>
  <si>
    <t>12:15 / 14:30 / 16:45 / 19:00 / 21:45</t>
  </si>
  <si>
    <t>11:30 / 14:00 / 16:30</t>
  </si>
  <si>
    <t>11:45 / 14:00 / 16:30 / 18:45 / 21:15</t>
  </si>
  <si>
    <t>AKSARAY</t>
  </si>
  <si>
    <t>ALPHAN</t>
  </si>
  <si>
    <t>ORHANGAZİ TUTKU</t>
  </si>
  <si>
    <t>KOCAELİ</t>
  </si>
  <si>
    <t>N CİTY</t>
  </si>
  <si>
    <t>12:00 / 14:15 / 18:45 / 21:00</t>
  </si>
  <si>
    <t>EREĞLİ PARK</t>
  </si>
  <si>
    <t>OPTIMUM</t>
  </si>
  <si>
    <t>ARMADA</t>
  </si>
  <si>
    <t>CINEBONUS GORDION</t>
  </si>
  <si>
    <t>12:00 / 14:00 / 16:00 / 18:00 / 20:30</t>
  </si>
  <si>
    <t>19:00 / 21:30</t>
  </si>
  <si>
    <t>18:45 / 21:45</t>
  </si>
  <si>
    <t>11:00 / 13:15 / 15:15</t>
  </si>
  <si>
    <t>07 - 13 OCAK HAFTASI 2011 HAFTASI SEANS LİSTESİ</t>
  </si>
  <si>
    <t>11:15 / 16:30 / 21:45</t>
  </si>
  <si>
    <t xml:space="preserve">ATAŞEHİR   DENİZBANK  ONYX  </t>
  </si>
  <si>
    <t>280 38 18</t>
  </si>
  <si>
    <t xml:space="preserve">ADIYAMAN </t>
  </si>
  <si>
    <t>MNF KÜLTÜR MERKEZİ</t>
  </si>
  <si>
    <t>ALPHAN KÜLTÜR PARK</t>
  </si>
  <si>
    <t>572 33 34</t>
  </si>
  <si>
    <t>0 332</t>
  </si>
  <si>
    <t>710 02 30</t>
  </si>
  <si>
    <t>3.HAFTA</t>
  </si>
  <si>
    <t>14 - 20 OCAK HAFTASI 2011 HAFTASI SEANS LİSTESİ</t>
  </si>
  <si>
    <t xml:space="preserve">AFYON  </t>
  </si>
  <si>
    <t>CINEMOVIE KİLER</t>
  </si>
  <si>
    <t xml:space="preserve">12:30 / 14:40 / 17:00 / 19:20 / 21:30 </t>
  </si>
  <si>
    <t>"</t>
  </si>
  <si>
    <t>ADANA</t>
  </si>
  <si>
    <t>CEYHAN</t>
  </si>
  <si>
    <t>GÖRÜKLE</t>
  </si>
  <si>
    <t>11:00 / 13:30 / 16.00 / 18:30 / 21:00</t>
  </si>
  <si>
    <t>SALİHLİ HOLLYWOOD</t>
  </si>
  <si>
    <t>11:00 / 15:00 / 19:15</t>
  </si>
  <si>
    <t xml:space="preserve">KOCAELİ </t>
  </si>
  <si>
    <t>N CITY</t>
  </si>
  <si>
    <t>TOKAT</t>
  </si>
  <si>
    <t>KARİZMA</t>
  </si>
  <si>
    <t>11:15 / 13:15 / 15:15 / 17:15 / 19:15 /  21:15</t>
  </si>
  <si>
    <t xml:space="preserve">ORDU </t>
  </si>
  <si>
    <t>CINEVİZYON</t>
  </si>
  <si>
    <t>12:00 / 14:00 / 16:00 / 18:00 / 20:00</t>
  </si>
  <si>
    <t>GAZİANTEP</t>
  </si>
  <si>
    <t xml:space="preserve"> BEDESTEN HAYRİ  EŞKİN</t>
  </si>
  <si>
    <t>11:15 / 13:30 / 15.45 / 18:00 / 20.15</t>
  </si>
  <si>
    <t>ZEYLAND</t>
  </si>
  <si>
    <t>12:00 / 14:30 / 17:00 / 19:30</t>
  </si>
  <si>
    <t>12.00 / 14.15 / 16.30 / 18.45 / 21.10</t>
  </si>
  <si>
    <t>18:30 / 21:00</t>
  </si>
  <si>
    <t>12.00 / 14:00 / 16:00 / 18:00 / 20:30</t>
  </si>
  <si>
    <t>11:45 / 14:15 / 16:30 / 18:45 /21:00</t>
  </si>
  <si>
    <t>12:00 / 14:00 / 16:00 / 18:00 /20:00</t>
  </si>
  <si>
    <t xml:space="preserve">0 322 </t>
  </si>
  <si>
    <t>612 22 80</t>
  </si>
  <si>
    <t>0 416</t>
  </si>
  <si>
    <t>214 19 09</t>
  </si>
  <si>
    <t xml:space="preserve">0 272 </t>
  </si>
  <si>
    <t>215 99 10</t>
  </si>
  <si>
    <t>246 30 22</t>
  </si>
  <si>
    <t>483 50 46</t>
  </si>
  <si>
    <t>BEDESTEN HAYRİ  EŞKİN</t>
  </si>
  <si>
    <t>0 342</t>
  </si>
  <si>
    <t>220 37 57</t>
  </si>
  <si>
    <t>0 262</t>
  </si>
  <si>
    <t>325 20 00</t>
  </si>
  <si>
    <t>SALİHLİ  KİPA HOLLYWOOD</t>
  </si>
  <si>
    <t>712 20 00</t>
  </si>
  <si>
    <t>0 452</t>
  </si>
  <si>
    <t>225 49 44</t>
  </si>
  <si>
    <t>0 356</t>
  </si>
  <si>
    <t>213 32 09</t>
  </si>
  <si>
    <t>4.HAFTA</t>
  </si>
  <si>
    <t>ANTALYA</t>
  </si>
  <si>
    <t>KUMLUCA BELEDİYE 50.YIL K.M</t>
  </si>
  <si>
    <t xml:space="preserve">13:00 / 15:30 / 18:30 / 20:30 </t>
  </si>
  <si>
    <t>21 - 27 OCAK HAFTASI 2011 HAFTASI SEANS LİSTESİ</t>
  </si>
  <si>
    <t>14:00 / 16:00 / 18:00</t>
  </si>
  <si>
    <t>14:00 / 16:30 / 19:00</t>
  </si>
  <si>
    <t>KARTAL BÜLENT ECEVİT K.M*</t>
  </si>
  <si>
    <t xml:space="preserve">  19:00 </t>
  </si>
  <si>
    <t>TARIK ZAFER TUNAYA K.M*</t>
  </si>
  <si>
    <t>TUZLA İDRİS GÜLLÜCE  K.M*</t>
  </si>
  <si>
    <t>ÜMRANİYE ATAKENT K.M*</t>
  </si>
  <si>
    <t>* Bu  sinema salonları  18.01.2011- 20.01.2011 tarihleri  arasında  gösterim  yapacaklardır</t>
  </si>
  <si>
    <t>5.HAFTA</t>
  </si>
  <si>
    <t>28 OCAK - 3 ŞUBAT HAFTASI 2011 HAFTASI SEANS LİSTESİ</t>
  </si>
  <si>
    <r>
      <t>TARIK ZAFER TUNAYA K.M</t>
    </r>
    <r>
      <rPr>
        <sz val="10"/>
        <color indexed="10"/>
        <rFont val="Avant Garde"/>
        <family val="0"/>
      </rPr>
      <t>*</t>
    </r>
  </si>
  <si>
    <t>293 12 70</t>
  </si>
  <si>
    <r>
      <t>KARTAL BÜLENT ECEVİT K.M</t>
    </r>
    <r>
      <rPr>
        <sz val="10"/>
        <color indexed="10"/>
        <rFont val="Avant Garde"/>
        <family val="0"/>
      </rPr>
      <t>*</t>
    </r>
  </si>
  <si>
    <t>353 00 21</t>
  </si>
  <si>
    <r>
      <t>TUZLA İDRİS GÜLLÜCE  K.M</t>
    </r>
    <r>
      <rPr>
        <sz val="10"/>
        <color indexed="10"/>
        <rFont val="Avant Garde"/>
        <family val="0"/>
      </rPr>
      <t>*</t>
    </r>
  </si>
  <si>
    <t>328 23 37</t>
  </si>
  <si>
    <r>
      <t>ÜMRANİYE ATAKENT K.M</t>
    </r>
    <r>
      <rPr>
        <sz val="10"/>
        <color indexed="10"/>
        <rFont val="Avant Garde"/>
        <family val="0"/>
      </rPr>
      <t>*</t>
    </r>
  </si>
  <si>
    <t>494 26 56</t>
  </si>
  <si>
    <t>* Bu  sinema salonları  28.01.2011- 30.01.2011 tarihleri  arasında  gösterim  yapacaklardır.</t>
  </si>
  <si>
    <t>6.HAFTA</t>
  </si>
  <si>
    <t>4 -11 ŞUBAT  HAFTASI 2011 HAFTASI SEANS LİSTESİ</t>
  </si>
  <si>
    <t>SAMSUN</t>
  </si>
  <si>
    <t>GALAXY CLUB</t>
  </si>
  <si>
    <t>0 362</t>
  </si>
  <si>
    <t>230 68 30</t>
  </si>
  <si>
    <t>11:00 / 13:15 / 16:30 / 19:00 / 21:00</t>
  </si>
  <si>
    <t>7.HAFTA</t>
  </si>
  <si>
    <t>11 -17  ŞUBAT  HAFTASI 2011 HAFTASI SEANS LİSTESİ</t>
  </si>
  <si>
    <t>ALTINOLUK ANTANDROS</t>
  </si>
  <si>
    <t>11:30 / 13:45 / 16:00 / 18:15 / 20:30</t>
  </si>
  <si>
    <t xml:space="preserve">396 88 96 </t>
  </si>
  <si>
    <t>12:00 / 14:00 / 16:00 / 18:00 / 20:10</t>
  </si>
  <si>
    <t>8.HAFTA</t>
  </si>
  <si>
    <t>18 -24  ŞUBAT  HAFTASI 2011 HAFTASI SEANS LİSTESİ</t>
  </si>
  <si>
    <t>AYDIN</t>
  </si>
  <si>
    <t xml:space="preserve">MOONLIGHT </t>
  </si>
  <si>
    <t xml:space="preserve">0 256 </t>
  </si>
  <si>
    <t>213 02 08</t>
  </si>
  <si>
    <t>10:15 / 12:30 / 14:45 / 17:00 / 19:15 / 21:30</t>
  </si>
  <si>
    <t>25 ŞUBAT -3 MART   HAFTASI 2011 HAFTASI SEANS LİSTESİ</t>
  </si>
  <si>
    <t>17:00 / 20:15 / 22:30</t>
  </si>
  <si>
    <t>ALANYUM</t>
  </si>
  <si>
    <t>10.HAFTA</t>
  </si>
  <si>
    <t>04 -10 MART   HAFTASI 2011 HAFTASI SEANS LİSTESİ</t>
  </si>
  <si>
    <t>ÖRNEK BELEDİYE</t>
  </si>
  <si>
    <t>12:15 / 14:30 / 16:45 / 19:00 / 21:15</t>
  </si>
  <si>
    <t>0 242</t>
  </si>
  <si>
    <t>513 26 71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</si>
</sst>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&lt;=9999999]###\-####;\(###\)\ ###\-####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</numFmts>
  <fonts count="68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b/>
      <sz val="10"/>
      <name val="Avant Garde"/>
      <family val="0"/>
    </font>
    <font>
      <sz val="10"/>
      <name val="Avant Garde"/>
      <family val="0"/>
    </font>
    <font>
      <sz val="9"/>
      <name val="Avant Garde"/>
      <family val="0"/>
    </font>
    <font>
      <sz val="22"/>
      <color indexed="18"/>
      <name val="Impact"/>
      <family val="2"/>
    </font>
    <font>
      <b/>
      <sz val="11"/>
      <name val="Avant Garde"/>
      <family val="0"/>
    </font>
    <font>
      <b/>
      <sz val="11"/>
      <name val="Arial"/>
      <family val="2"/>
    </font>
    <font>
      <sz val="11"/>
      <name val="Avant Garde"/>
      <family val="0"/>
    </font>
    <font>
      <sz val="10"/>
      <color indexed="10"/>
      <name val="Avant Garde"/>
      <family val="0"/>
    </font>
    <font>
      <sz val="10"/>
      <color indexed="56"/>
      <name val="Avant Garde"/>
      <family val="0"/>
    </font>
    <font>
      <sz val="10"/>
      <color indexed="62"/>
      <name val="Avant Garde"/>
      <family val="0"/>
    </font>
    <font>
      <sz val="11"/>
      <color indexed="62"/>
      <name val="Avant Garde"/>
      <family val="0"/>
    </font>
    <font>
      <sz val="11"/>
      <color indexed="10"/>
      <name val="Avant Garde"/>
      <family val="0"/>
    </font>
    <font>
      <sz val="11"/>
      <color indexed="56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vant Garde"/>
      <family val="0"/>
    </font>
    <font>
      <b/>
      <sz val="9"/>
      <color indexed="62"/>
      <name val="Avant Garde"/>
      <family val="0"/>
    </font>
    <font>
      <b/>
      <sz val="10"/>
      <color indexed="10"/>
      <name val="Avant Garde"/>
      <family val="0"/>
    </font>
    <font>
      <b/>
      <sz val="11"/>
      <color indexed="10"/>
      <name val="Avant Garde"/>
      <family val="0"/>
    </font>
    <font>
      <b/>
      <sz val="11"/>
      <color indexed="10"/>
      <name val="Arial"/>
      <family val="2"/>
    </font>
    <font>
      <sz val="9"/>
      <color indexed="10"/>
      <name val="Avant Gar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vant Garde"/>
      <family val="0"/>
    </font>
    <font>
      <b/>
      <sz val="9"/>
      <color theme="4"/>
      <name val="Avant Garde"/>
      <family val="0"/>
    </font>
    <font>
      <sz val="11"/>
      <color rgb="FFFF0000"/>
      <name val="Avant Garde"/>
      <family val="0"/>
    </font>
    <font>
      <b/>
      <sz val="10"/>
      <color rgb="FFFF0000"/>
      <name val="Avant Garde"/>
      <family val="0"/>
    </font>
    <font>
      <sz val="10"/>
      <color rgb="FFFF0000"/>
      <name val="Avant Garde"/>
      <family val="0"/>
    </font>
    <font>
      <b/>
      <sz val="11"/>
      <color rgb="FFFF0000"/>
      <name val="Avant Garde"/>
      <family val="0"/>
    </font>
    <font>
      <b/>
      <sz val="11"/>
      <color rgb="FFFF0000"/>
      <name val="Arial"/>
      <family val="2"/>
    </font>
    <font>
      <sz val="9"/>
      <color rgb="FFFF0000"/>
      <name val="Avant Gard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48" applyFont="1" applyFill="1" applyBorder="1">
      <alignment/>
      <protection/>
    </xf>
    <xf numFmtId="0" fontId="2" fillId="33" borderId="0" xfId="48" applyFont="1" applyFill="1" applyBorder="1" applyAlignment="1">
      <alignment vertical="center" wrapText="1"/>
      <protection/>
    </xf>
    <xf numFmtId="0" fontId="4" fillId="33" borderId="0" xfId="48" applyFont="1" applyFill="1" applyBorder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Alignment="1">
      <alignment horizontal="center"/>
      <protection/>
    </xf>
    <xf numFmtId="0" fontId="5" fillId="33" borderId="0" xfId="49" applyFont="1" applyFill="1" applyAlignment="1">
      <alignment horizontal="left"/>
      <protection/>
    </xf>
    <xf numFmtId="0" fontId="9" fillId="33" borderId="0" xfId="49" applyFont="1" applyFill="1">
      <alignment/>
      <protection/>
    </xf>
    <xf numFmtId="0" fontId="8" fillId="33" borderId="0" xfId="49" applyFont="1" applyFill="1" applyAlignment="1">
      <alignment horizontal="center"/>
      <protection/>
    </xf>
    <xf numFmtId="0" fontId="8" fillId="33" borderId="0" xfId="49" applyFont="1" applyFill="1" applyAlignment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3" fillId="33" borderId="0" xfId="48" applyFont="1" applyFill="1" applyBorder="1" applyAlignment="1">
      <alignment horizontal="center"/>
      <protection/>
    </xf>
    <xf numFmtId="0" fontId="9" fillId="33" borderId="12" xfId="49" applyFont="1" applyFill="1" applyBorder="1" applyAlignment="1">
      <alignment horizontal="center"/>
      <protection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12" fillId="33" borderId="12" xfId="48" applyNumberFormat="1" applyFont="1" applyFill="1" applyBorder="1" applyAlignment="1">
      <alignment horizontal="center" vertical="center" wrapText="1"/>
      <protection/>
    </xf>
    <xf numFmtId="186" fontId="8" fillId="33" borderId="13" xfId="0" applyNumberFormat="1" applyFont="1" applyFill="1" applyBorder="1" applyAlignment="1">
      <alignment horizontal="right" vertical="center" wrapText="1"/>
    </xf>
    <xf numFmtId="0" fontId="7" fillId="33" borderId="12" xfId="49" applyFont="1" applyFill="1" applyBorder="1">
      <alignment/>
      <protection/>
    </xf>
    <xf numFmtId="0" fontId="8" fillId="33" borderId="12" xfId="49" applyFont="1" applyFill="1" applyBorder="1">
      <alignment/>
      <protection/>
    </xf>
    <xf numFmtId="0" fontId="8" fillId="33" borderId="12" xfId="48" applyFont="1" applyFill="1" applyBorder="1">
      <alignment/>
      <protection/>
    </xf>
    <xf numFmtId="186" fontId="8" fillId="33" borderId="15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33" borderId="0" xfId="49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2" fillId="33" borderId="0" xfId="48" applyNumberFormat="1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left" vertical="center" wrapText="1"/>
    </xf>
    <xf numFmtId="0" fontId="60" fillId="34" borderId="0" xfId="49" applyFont="1" applyFill="1" applyAlignment="1">
      <alignment/>
      <protection/>
    </xf>
    <xf numFmtId="0" fontId="61" fillId="34" borderId="0" xfId="49" applyFont="1" applyFill="1" applyAlignment="1">
      <alignment/>
      <protection/>
    </xf>
    <xf numFmtId="20" fontId="62" fillId="33" borderId="14" xfId="0" applyNumberFormat="1" applyFont="1" applyFill="1" applyBorder="1" applyAlignment="1">
      <alignment horizontal="left" vertical="center" wrapText="1"/>
    </xf>
    <xf numFmtId="0" fontId="7" fillId="35" borderId="12" xfId="49" applyFont="1" applyFill="1" applyBorder="1">
      <alignment/>
      <protection/>
    </xf>
    <xf numFmtId="0" fontId="8" fillId="35" borderId="12" xfId="49" applyFont="1" applyFill="1" applyBorder="1">
      <alignment/>
      <protection/>
    </xf>
    <xf numFmtId="0" fontId="11" fillId="35" borderId="13" xfId="0" applyFont="1" applyFill="1" applyBorder="1" applyAlignment="1">
      <alignment horizontal="center" vertical="center"/>
    </xf>
    <xf numFmtId="186" fontId="8" fillId="35" borderId="13" xfId="0" applyNumberFormat="1" applyFont="1" applyFill="1" applyBorder="1" applyAlignment="1">
      <alignment horizontal="righ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2" fillId="35" borderId="12" xfId="48" applyNumberFormat="1" applyFont="1" applyFill="1" applyBorder="1" applyAlignment="1">
      <alignment horizontal="center" vertical="center" wrapText="1"/>
      <protection/>
    </xf>
    <xf numFmtId="0" fontId="7" fillId="36" borderId="12" xfId="49" applyFont="1" applyFill="1" applyBorder="1">
      <alignment/>
      <protection/>
    </xf>
    <xf numFmtId="0" fontId="8" fillId="36" borderId="12" xfId="49" applyFont="1" applyFill="1" applyBorder="1">
      <alignment/>
      <protection/>
    </xf>
    <xf numFmtId="0" fontId="11" fillId="36" borderId="13" xfId="0" applyFont="1" applyFill="1" applyBorder="1" applyAlignment="1">
      <alignment horizontal="center" vertical="center"/>
    </xf>
    <xf numFmtId="186" fontId="8" fillId="36" borderId="13" xfId="0" applyNumberFormat="1" applyFont="1" applyFill="1" applyBorder="1" applyAlignment="1">
      <alignment horizontal="right" vertical="center" wrapText="1"/>
    </xf>
    <xf numFmtId="0" fontId="8" fillId="36" borderId="14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2" fillId="36" borderId="12" xfId="48" applyNumberFormat="1" applyFont="1" applyFill="1" applyBorder="1" applyAlignment="1">
      <alignment horizontal="center" vertical="center" wrapText="1"/>
      <protection/>
    </xf>
    <xf numFmtId="0" fontId="63" fillId="37" borderId="12" xfId="49" applyFont="1" applyFill="1" applyBorder="1">
      <alignment/>
      <protection/>
    </xf>
    <xf numFmtId="0" fontId="64" fillId="37" borderId="12" xfId="49" applyFont="1" applyFill="1" applyBorder="1">
      <alignment/>
      <protection/>
    </xf>
    <xf numFmtId="0" fontId="65" fillId="37" borderId="13" xfId="0" applyFont="1" applyFill="1" applyBorder="1" applyAlignment="1">
      <alignment horizontal="center" vertical="center"/>
    </xf>
    <xf numFmtId="186" fontId="64" fillId="37" borderId="13" xfId="0" applyNumberFormat="1" applyFont="1" applyFill="1" applyBorder="1" applyAlignment="1">
      <alignment horizontal="right" vertical="center" wrapText="1"/>
    </xf>
    <xf numFmtId="0" fontId="64" fillId="37" borderId="14" xfId="0" applyFont="1" applyFill="1" applyBorder="1" applyAlignment="1">
      <alignment horizontal="left" vertical="center" wrapText="1"/>
    </xf>
    <xf numFmtId="0" fontId="62" fillId="37" borderId="14" xfId="0" applyFont="1" applyFill="1" applyBorder="1" applyAlignment="1">
      <alignment horizontal="left" vertical="center" wrapText="1"/>
    </xf>
    <xf numFmtId="0" fontId="66" fillId="37" borderId="12" xfId="48" applyNumberFormat="1" applyFont="1" applyFill="1" applyBorder="1" applyAlignment="1">
      <alignment horizontal="center" vertical="center" wrapText="1"/>
      <protection/>
    </xf>
    <xf numFmtId="0" fontId="7" fillId="37" borderId="12" xfId="49" applyFont="1" applyFill="1" applyBorder="1">
      <alignment/>
      <protection/>
    </xf>
    <xf numFmtId="0" fontId="8" fillId="37" borderId="12" xfId="49" applyFont="1" applyFill="1" applyBorder="1">
      <alignment/>
      <protection/>
    </xf>
    <xf numFmtId="0" fontId="11" fillId="37" borderId="13" xfId="0" applyFont="1" applyFill="1" applyBorder="1" applyAlignment="1">
      <alignment horizontal="center" vertical="center"/>
    </xf>
    <xf numFmtId="186" fontId="8" fillId="37" borderId="13" xfId="0" applyNumberFormat="1" applyFont="1" applyFill="1" applyBorder="1" applyAlignment="1">
      <alignment horizontal="righ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12" fillId="37" borderId="12" xfId="48" applyNumberFormat="1" applyFont="1" applyFill="1" applyBorder="1" applyAlignment="1">
      <alignment horizontal="center" vertical="center" wrapText="1"/>
      <protection/>
    </xf>
    <xf numFmtId="0" fontId="9" fillId="38" borderId="12" xfId="49" applyFont="1" applyFill="1" applyBorder="1" applyAlignment="1">
      <alignment horizontal="center"/>
      <protection/>
    </xf>
    <xf numFmtId="0" fontId="7" fillId="38" borderId="12" xfId="49" applyFont="1" applyFill="1" applyBorder="1">
      <alignment/>
      <protection/>
    </xf>
    <xf numFmtId="0" fontId="10" fillId="33" borderId="17" xfId="48" applyFont="1" applyFill="1" applyBorder="1" applyAlignment="1">
      <alignment horizontal="center" vertical="center" wrapText="1"/>
      <protection/>
    </xf>
    <xf numFmtId="0" fontId="7" fillId="0" borderId="12" xfId="49" applyFont="1" applyFill="1" applyBorder="1">
      <alignment/>
      <protection/>
    </xf>
    <xf numFmtId="0" fontId="8" fillId="0" borderId="12" xfId="49" applyFont="1" applyFill="1" applyBorder="1">
      <alignment/>
      <protection/>
    </xf>
    <xf numFmtId="0" fontId="13" fillId="0" borderId="14" xfId="0" applyFont="1" applyFill="1" applyBorder="1" applyAlignment="1">
      <alignment horizontal="left" vertical="center" wrapText="1"/>
    </xf>
    <xf numFmtId="0" fontId="67" fillId="0" borderId="0" xfId="49" applyFont="1" applyFill="1">
      <alignment/>
      <protection/>
    </xf>
    <xf numFmtId="0" fontId="67" fillId="37" borderId="12" xfId="49" applyFont="1" applyFill="1" applyBorder="1" applyAlignment="1">
      <alignment horizontal="center"/>
      <protection/>
    </xf>
    <xf numFmtId="20" fontId="13" fillId="0" borderId="14" xfId="0" applyNumberFormat="1" applyFont="1" applyFill="1" applyBorder="1" applyAlignment="1">
      <alignment horizontal="left" vertical="center" wrapText="1"/>
    </xf>
    <xf numFmtId="0" fontId="9" fillId="37" borderId="12" xfId="49" applyFont="1" applyFill="1" applyBorder="1" applyAlignment="1">
      <alignment horizontal="center"/>
      <protection/>
    </xf>
    <xf numFmtId="0" fontId="9" fillId="35" borderId="12" xfId="49" applyFont="1" applyFill="1" applyBorder="1" applyAlignment="1">
      <alignment horizontal="center"/>
      <protection/>
    </xf>
    <xf numFmtId="0" fontId="67" fillId="35" borderId="12" xfId="49" applyFont="1" applyFill="1" applyBorder="1" applyAlignment="1">
      <alignment horizontal="center"/>
      <protection/>
    </xf>
    <xf numFmtId="20" fontId="13" fillId="35" borderId="14" xfId="0" applyNumberFormat="1" applyFont="1" applyFill="1" applyBorder="1" applyAlignment="1">
      <alignment horizontal="left" vertical="center" wrapText="1"/>
    </xf>
    <xf numFmtId="0" fontId="9" fillId="36" borderId="12" xfId="49" applyFont="1" applyFill="1" applyBorder="1" applyAlignment="1">
      <alignment horizontal="center"/>
      <protection/>
    </xf>
    <xf numFmtId="0" fontId="8" fillId="38" borderId="12" xfId="49" applyFont="1" applyFill="1" applyBorder="1">
      <alignment/>
      <protection/>
    </xf>
    <xf numFmtId="186" fontId="8" fillId="38" borderId="13" xfId="0" applyNumberFormat="1" applyFont="1" applyFill="1" applyBorder="1" applyAlignment="1">
      <alignment horizontal="right" vertical="center" wrapText="1"/>
    </xf>
    <xf numFmtId="0" fontId="8" fillId="38" borderId="14" xfId="0" applyFont="1" applyFill="1" applyBorder="1" applyAlignment="1">
      <alignment horizontal="left" vertical="center" wrapText="1"/>
    </xf>
    <xf numFmtId="0" fontId="13" fillId="38" borderId="14" xfId="0" applyFont="1" applyFill="1" applyBorder="1" applyAlignment="1">
      <alignment horizontal="left" vertical="center" wrapText="1"/>
    </xf>
    <xf numFmtId="20" fontId="13" fillId="38" borderId="14" xfId="0" applyNumberFormat="1" applyFont="1" applyFill="1" applyBorder="1" applyAlignment="1">
      <alignment horizontal="left" vertical="center" wrapText="1"/>
    </xf>
    <xf numFmtId="0" fontId="60" fillId="38" borderId="0" xfId="49" applyFont="1" applyFill="1" applyAlignment="1">
      <alignment/>
      <protection/>
    </xf>
    <xf numFmtId="0" fontId="9" fillId="33" borderId="12" xfId="49" applyFont="1" applyFill="1" applyBorder="1">
      <alignment/>
      <protection/>
    </xf>
    <xf numFmtId="0" fontId="9" fillId="37" borderId="12" xfId="49" applyFont="1" applyFill="1" applyBorder="1">
      <alignment/>
      <protection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7" xfId="48" applyFont="1" applyFill="1" applyBorder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HUCKABEES-sinema fax-email 041220" xfId="48"/>
    <cellStyle name="Normal_SINEMALARTEL-MS(Sep.01,2004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1238250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1143000</xdr:colOff>
      <xdr:row>1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171450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638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85725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85725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1162050</xdr:colOff>
      <xdr:row>0</xdr:row>
      <xdr:rowOff>666750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C1">
      <selection activeCell="F29" sqref="F29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7" width="11.57421875" style="4" customWidth="1"/>
    <col min="8" max="8" width="12.7109375" style="4" customWidth="1"/>
    <col min="9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261</v>
      </c>
      <c r="E1" s="92"/>
      <c r="F1" s="70" t="s">
        <v>262</v>
      </c>
    </row>
    <row r="2" spans="1:8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  <c r="G2" s="11" t="s">
        <v>0</v>
      </c>
      <c r="H2" s="11" t="s">
        <v>1</v>
      </c>
    </row>
    <row r="3" ht="12" thickTop="1"/>
    <row r="4" spans="1:8" s="7" customFormat="1" ht="24.75" customHeight="1">
      <c r="A4" s="14">
        <v>1</v>
      </c>
      <c r="B4" s="69" t="s">
        <v>263</v>
      </c>
      <c r="C4" s="82" t="s">
        <v>264</v>
      </c>
      <c r="D4" s="83" t="s">
        <v>265</v>
      </c>
      <c r="E4" s="84" t="s">
        <v>266</v>
      </c>
      <c r="F4" s="85" t="s">
        <v>267</v>
      </c>
      <c r="G4" s="88"/>
      <c r="H4" s="88"/>
    </row>
    <row r="5" spans="1:8" s="7" customFormat="1" ht="24.75" customHeight="1">
      <c r="A5" s="14">
        <v>2</v>
      </c>
      <c r="B5" s="69" t="s">
        <v>31</v>
      </c>
      <c r="C5" s="82" t="s">
        <v>257</v>
      </c>
      <c r="D5" s="83" t="s">
        <v>94</v>
      </c>
      <c r="E5" s="84" t="s">
        <v>259</v>
      </c>
      <c r="F5" s="85" t="s">
        <v>260</v>
      </c>
      <c r="G5" s="88"/>
      <c r="H5" s="88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1"/>
  <sheetViews>
    <sheetView tabSelected="1" zoomScalePageLayoutView="0" workbookViewId="0" topLeftCell="A1">
      <selection activeCell="F12" sqref="F12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271</v>
      </c>
      <c r="E1" s="92"/>
      <c r="F1" s="70" t="s">
        <v>272</v>
      </c>
    </row>
    <row r="2" spans="1:6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</row>
    <row r="3" ht="12" thickTop="1"/>
    <row r="4" spans="1:6" s="7" customFormat="1" ht="24.75" customHeight="1">
      <c r="A4" s="14">
        <v>1</v>
      </c>
      <c r="B4" s="69" t="s">
        <v>270</v>
      </c>
      <c r="C4" s="82" t="s">
        <v>273</v>
      </c>
      <c r="D4" s="83" t="s">
        <v>275</v>
      </c>
      <c r="E4" s="84" t="s">
        <v>276</v>
      </c>
      <c r="F4" s="85" t="s">
        <v>274</v>
      </c>
    </row>
    <row r="5" spans="2:3" ht="12.75">
      <c r="B5" s="8"/>
      <c r="C5" s="8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C39" sqref="C39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248</v>
      </c>
      <c r="E1" s="92"/>
      <c r="F1" s="70" t="s">
        <v>249</v>
      </c>
    </row>
    <row r="2" spans="1:6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</row>
    <row r="3" ht="12" thickTop="1"/>
    <row r="4" spans="1:6" s="7" customFormat="1" ht="24.75" customHeight="1">
      <c r="A4" s="14">
        <v>1</v>
      </c>
      <c r="B4" s="69" t="s">
        <v>250</v>
      </c>
      <c r="C4" s="82" t="s">
        <v>251</v>
      </c>
      <c r="D4" s="83" t="s">
        <v>252</v>
      </c>
      <c r="E4" s="84" t="s">
        <v>253</v>
      </c>
      <c r="F4" s="85" t="s">
        <v>254</v>
      </c>
    </row>
    <row r="5" spans="2:3" ht="12.75">
      <c r="B5" s="8"/>
      <c r="C5" s="8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4"/>
  <sheetViews>
    <sheetView zoomScale="75" zoomScaleNormal="75" zoomScalePageLayoutView="0" workbookViewId="0" topLeftCell="A1">
      <pane ySplit="3" topLeftCell="A34" activePane="bottomLeft" state="frozen"/>
      <selection pane="topLeft" activeCell="A1" sqref="A1"/>
      <selection pane="bottomLeft" activeCell="J2" sqref="J2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8.8515625" style="5" customWidth="1"/>
    <col min="5" max="5" width="11.140625" style="9" customWidth="1"/>
    <col min="6" max="6" width="6.421875" style="4" customWidth="1"/>
    <col min="7" max="7" width="11.8515625" style="4" customWidth="1"/>
    <col min="8" max="8" width="64.7109375" style="4" customWidth="1"/>
    <col min="9" max="10" width="12.7109375" style="6" customWidth="1"/>
    <col min="11" max="16384" width="10.7109375" style="4" customWidth="1"/>
  </cols>
  <sheetData>
    <row r="1" spans="1:10" s="1" customFormat="1" ht="39" customHeight="1">
      <c r="A1" s="13"/>
      <c r="B1" s="2"/>
      <c r="C1" s="92" t="s">
        <v>28</v>
      </c>
      <c r="D1" s="92"/>
      <c r="E1" s="92"/>
      <c r="F1" s="92" t="s">
        <v>8</v>
      </c>
      <c r="G1" s="92"/>
      <c r="H1" s="92" t="s">
        <v>29</v>
      </c>
      <c r="I1" s="92"/>
      <c r="J1" s="92"/>
    </row>
    <row r="2" spans="1:10" s="3" customFormat="1" ht="37.5" customHeight="1" thickBot="1">
      <c r="A2" s="13"/>
      <c r="B2" s="12" t="s">
        <v>2</v>
      </c>
      <c r="C2" s="10" t="s">
        <v>3</v>
      </c>
      <c r="D2" s="10" t="s">
        <v>4</v>
      </c>
      <c r="E2" s="10" t="s">
        <v>5</v>
      </c>
      <c r="F2" s="90" t="s">
        <v>6</v>
      </c>
      <c r="G2" s="91"/>
      <c r="H2" s="10" t="s">
        <v>7</v>
      </c>
      <c r="I2" s="11" t="s">
        <v>0</v>
      </c>
      <c r="J2" s="11" t="s">
        <v>1</v>
      </c>
    </row>
    <row r="3" ht="13.5" thickTop="1"/>
    <row r="4" spans="1:10" s="7" customFormat="1" ht="27.75" customHeight="1">
      <c r="A4" s="14">
        <v>1</v>
      </c>
      <c r="B4" s="23" t="s">
        <v>30</v>
      </c>
      <c r="C4" s="24" t="s">
        <v>35</v>
      </c>
      <c r="D4" s="17"/>
      <c r="E4" s="24"/>
      <c r="F4" s="22" t="s">
        <v>14</v>
      </c>
      <c r="G4" s="19" t="s">
        <v>57</v>
      </c>
      <c r="H4" s="36" t="s">
        <v>130</v>
      </c>
      <c r="I4" s="21">
        <f>5*62</f>
        <v>310</v>
      </c>
      <c r="J4" s="21">
        <f>5*62</f>
        <v>310</v>
      </c>
    </row>
    <row r="5" spans="1:10" s="7" customFormat="1" ht="24.75" customHeight="1">
      <c r="A5" s="14">
        <f aca="true" t="shared" si="0" ref="A5:A40">A4+1</f>
        <v>2</v>
      </c>
      <c r="B5" s="23" t="s">
        <v>30</v>
      </c>
      <c r="C5" s="24" t="s">
        <v>38</v>
      </c>
      <c r="D5" s="17"/>
      <c r="E5" s="24" t="s">
        <v>11</v>
      </c>
      <c r="F5" s="22" t="s">
        <v>9</v>
      </c>
      <c r="G5" s="19" t="s">
        <v>58</v>
      </c>
      <c r="H5" s="36" t="s">
        <v>143</v>
      </c>
      <c r="I5" s="21">
        <f>5*60</f>
        <v>300</v>
      </c>
      <c r="J5" s="21">
        <f>5*60</f>
        <v>300</v>
      </c>
    </row>
    <row r="6" spans="1:10" s="7" customFormat="1" ht="24.75" customHeight="1">
      <c r="A6" s="14">
        <f t="shared" si="0"/>
        <v>3</v>
      </c>
      <c r="B6" s="23" t="s">
        <v>30</v>
      </c>
      <c r="C6" s="24" t="s">
        <v>142</v>
      </c>
      <c r="D6" s="17"/>
      <c r="E6" s="24"/>
      <c r="F6" s="22" t="s">
        <v>14</v>
      </c>
      <c r="G6" s="19" t="s">
        <v>36</v>
      </c>
      <c r="H6" s="36" t="s">
        <v>127</v>
      </c>
      <c r="I6" s="21">
        <f>94*5</f>
        <v>470</v>
      </c>
      <c r="J6" s="21">
        <f>94*6</f>
        <v>564</v>
      </c>
    </row>
    <row r="7" spans="1:10" s="7" customFormat="1" ht="24.75" customHeight="1">
      <c r="A7" s="14">
        <f t="shared" si="0"/>
        <v>4</v>
      </c>
      <c r="B7" s="23" t="s">
        <v>30</v>
      </c>
      <c r="C7" s="24" t="s">
        <v>104</v>
      </c>
      <c r="D7" s="17"/>
      <c r="E7" s="24" t="s">
        <v>105</v>
      </c>
      <c r="F7" s="22" t="s">
        <v>9</v>
      </c>
      <c r="G7" s="19" t="s">
        <v>106</v>
      </c>
      <c r="H7" s="36" t="s">
        <v>107</v>
      </c>
      <c r="I7" s="21">
        <f>40*5</f>
        <v>200</v>
      </c>
      <c r="J7" s="21">
        <f>40*5</f>
        <v>200</v>
      </c>
    </row>
    <row r="8" spans="1:10" s="7" customFormat="1" ht="24.75" customHeight="1">
      <c r="A8" s="14">
        <f t="shared" si="0"/>
        <v>5</v>
      </c>
      <c r="B8" s="23" t="s">
        <v>30</v>
      </c>
      <c r="C8" s="16" t="s">
        <v>37</v>
      </c>
      <c r="D8" s="17"/>
      <c r="E8" s="24" t="s">
        <v>12</v>
      </c>
      <c r="F8" s="22" t="s">
        <v>59</v>
      </c>
      <c r="G8" s="19" t="s">
        <v>13</v>
      </c>
      <c r="H8" s="36" t="s">
        <v>107</v>
      </c>
      <c r="I8" s="21">
        <f>105*5</f>
        <v>525</v>
      </c>
      <c r="J8" s="21">
        <f>105*5</f>
        <v>525</v>
      </c>
    </row>
    <row r="9" spans="1:10" s="7" customFormat="1" ht="39.75" customHeight="1">
      <c r="A9" s="14">
        <f t="shared" si="0"/>
        <v>6</v>
      </c>
      <c r="B9" s="15" t="s">
        <v>30</v>
      </c>
      <c r="C9" s="16" t="s">
        <v>60</v>
      </c>
      <c r="D9" s="17"/>
      <c r="E9" s="24" t="s">
        <v>39</v>
      </c>
      <c r="F9" s="22" t="s">
        <v>9</v>
      </c>
      <c r="G9" s="19" t="s">
        <v>61</v>
      </c>
      <c r="H9" s="20" t="s">
        <v>135</v>
      </c>
      <c r="I9" s="21">
        <f>249*5</f>
        <v>1245</v>
      </c>
      <c r="J9" s="21">
        <f>249*5</f>
        <v>1245</v>
      </c>
    </row>
    <row r="10" spans="1:10" s="7" customFormat="1" ht="24.75" customHeight="1">
      <c r="A10" s="14">
        <f t="shared" si="0"/>
        <v>7</v>
      </c>
      <c r="B10" s="23" t="s">
        <v>30</v>
      </c>
      <c r="C10" s="16" t="s">
        <v>40</v>
      </c>
      <c r="D10" s="17"/>
      <c r="E10" s="24"/>
      <c r="F10" s="22" t="s">
        <v>9</v>
      </c>
      <c r="G10" s="19" t="s">
        <v>62</v>
      </c>
      <c r="H10" s="36" t="s">
        <v>126</v>
      </c>
      <c r="I10" s="21">
        <f>130*5</f>
        <v>650</v>
      </c>
      <c r="J10" s="21">
        <f>130*5</f>
        <v>650</v>
      </c>
    </row>
    <row r="11" spans="1:10" s="7" customFormat="1" ht="39.75" customHeight="1">
      <c r="A11" s="14">
        <f t="shared" si="0"/>
        <v>8</v>
      </c>
      <c r="B11" s="15" t="s">
        <v>30</v>
      </c>
      <c r="C11" s="16" t="s">
        <v>63</v>
      </c>
      <c r="D11" s="17"/>
      <c r="E11" s="24" t="s">
        <v>39</v>
      </c>
      <c r="F11" s="22" t="s">
        <v>9</v>
      </c>
      <c r="G11" s="19" t="s">
        <v>64</v>
      </c>
      <c r="H11" s="36" t="s">
        <v>136</v>
      </c>
      <c r="I11" s="21">
        <f>96*5</f>
        <v>480</v>
      </c>
      <c r="J11" s="21">
        <f>96*5</f>
        <v>480</v>
      </c>
    </row>
    <row r="12" spans="1:10" s="7" customFormat="1" ht="39.75" customHeight="1">
      <c r="A12" s="14">
        <f t="shared" si="0"/>
        <v>9</v>
      </c>
      <c r="B12" s="15" t="s">
        <v>30</v>
      </c>
      <c r="C12" s="16" t="s">
        <v>41</v>
      </c>
      <c r="D12" s="17"/>
      <c r="E12" s="24" t="s">
        <v>17</v>
      </c>
      <c r="F12" s="22" t="s">
        <v>9</v>
      </c>
      <c r="G12" s="19" t="s">
        <v>65</v>
      </c>
      <c r="H12" s="20" t="s">
        <v>121</v>
      </c>
      <c r="I12" s="21">
        <f>96*5</f>
        <v>480</v>
      </c>
      <c r="J12" s="21">
        <f>96*5</f>
        <v>480</v>
      </c>
    </row>
    <row r="13" spans="1:10" s="7" customFormat="1" ht="39.75" customHeight="1">
      <c r="A13" s="14">
        <f t="shared" si="0"/>
        <v>10</v>
      </c>
      <c r="B13" s="15" t="s">
        <v>30</v>
      </c>
      <c r="C13" s="16" t="s">
        <v>42</v>
      </c>
      <c r="D13" s="17"/>
      <c r="E13" s="24" t="s">
        <v>17</v>
      </c>
      <c r="F13" s="22" t="s">
        <v>9</v>
      </c>
      <c r="G13" s="19" t="s">
        <v>66</v>
      </c>
      <c r="H13" s="20" t="s">
        <v>123</v>
      </c>
      <c r="I13" s="21">
        <f>105*5</f>
        <v>525</v>
      </c>
      <c r="J13" s="21">
        <f>105*5</f>
        <v>525</v>
      </c>
    </row>
    <row r="14" spans="1:10" s="7" customFormat="1" ht="24.75" customHeight="1">
      <c r="A14" s="14">
        <f t="shared" si="0"/>
        <v>11</v>
      </c>
      <c r="B14" s="23" t="s">
        <v>30</v>
      </c>
      <c r="C14" s="16" t="s">
        <v>43</v>
      </c>
      <c r="D14" s="17"/>
      <c r="E14" s="24"/>
      <c r="F14" s="22" t="s">
        <v>14</v>
      </c>
      <c r="G14" s="19" t="s">
        <v>67</v>
      </c>
      <c r="H14" s="36" t="s">
        <v>109</v>
      </c>
      <c r="I14" s="21">
        <f>5*56</f>
        <v>280</v>
      </c>
      <c r="J14" s="21">
        <f>5*56</f>
        <v>280</v>
      </c>
    </row>
    <row r="15" spans="1:10" s="7" customFormat="1" ht="24.75" customHeight="1">
      <c r="A15" s="14">
        <f t="shared" si="0"/>
        <v>12</v>
      </c>
      <c r="B15" s="23" t="s">
        <v>30</v>
      </c>
      <c r="C15" s="16" t="s">
        <v>44</v>
      </c>
      <c r="D15" s="17"/>
      <c r="E15" s="24" t="s">
        <v>45</v>
      </c>
      <c r="F15" s="18" t="s">
        <v>14</v>
      </c>
      <c r="G15" s="19" t="s">
        <v>68</v>
      </c>
      <c r="H15" s="36" t="s">
        <v>128</v>
      </c>
      <c r="I15" s="21">
        <f>96*5</f>
        <v>480</v>
      </c>
      <c r="J15" s="21">
        <f>96*5</f>
        <v>480</v>
      </c>
    </row>
    <row r="16" spans="1:10" s="7" customFormat="1" ht="39.75" customHeight="1">
      <c r="A16" s="14">
        <f t="shared" si="0"/>
        <v>13</v>
      </c>
      <c r="B16" s="15" t="s">
        <v>30</v>
      </c>
      <c r="C16" s="16" t="s">
        <v>46</v>
      </c>
      <c r="D16" s="17"/>
      <c r="E16" s="24" t="s">
        <v>39</v>
      </c>
      <c r="F16" s="22" t="s">
        <v>14</v>
      </c>
      <c r="G16" s="19" t="s">
        <v>69</v>
      </c>
      <c r="H16" s="20" t="s">
        <v>137</v>
      </c>
      <c r="I16" s="21">
        <f>182*5</f>
        <v>910</v>
      </c>
      <c r="J16" s="21">
        <f>182*5</f>
        <v>910</v>
      </c>
    </row>
    <row r="17" spans="1:10" s="7" customFormat="1" ht="24.75" customHeight="1">
      <c r="A17" s="14">
        <f t="shared" si="0"/>
        <v>14</v>
      </c>
      <c r="B17" s="23" t="s">
        <v>30</v>
      </c>
      <c r="C17" s="16" t="s">
        <v>70</v>
      </c>
      <c r="D17" s="17"/>
      <c r="E17" s="24" t="s">
        <v>45</v>
      </c>
      <c r="F17" s="22" t="s">
        <v>9</v>
      </c>
      <c r="G17" s="20" t="s">
        <v>71</v>
      </c>
      <c r="H17" s="36" t="s">
        <v>119</v>
      </c>
      <c r="I17" s="21">
        <f>130*5</f>
        <v>650</v>
      </c>
      <c r="J17" s="21">
        <f>130*5</f>
        <v>650</v>
      </c>
    </row>
    <row r="18" spans="1:10" s="7" customFormat="1" ht="39.75" customHeight="1">
      <c r="A18" s="14">
        <f t="shared" si="0"/>
        <v>15</v>
      </c>
      <c r="B18" s="15" t="s">
        <v>30</v>
      </c>
      <c r="C18" s="16" t="s">
        <v>72</v>
      </c>
      <c r="D18" s="17"/>
      <c r="E18" s="24" t="s">
        <v>17</v>
      </c>
      <c r="F18" s="22" t="s">
        <v>9</v>
      </c>
      <c r="G18" s="19" t="s">
        <v>10</v>
      </c>
      <c r="H18" s="20" t="s">
        <v>125</v>
      </c>
      <c r="I18" s="21">
        <f>170*5</f>
        <v>850</v>
      </c>
      <c r="J18" s="21">
        <f>170*5</f>
        <v>850</v>
      </c>
    </row>
    <row r="19" spans="1:10" s="7" customFormat="1" ht="24.75" customHeight="1">
      <c r="A19" s="14">
        <f t="shared" si="0"/>
        <v>16</v>
      </c>
      <c r="B19" s="23" t="s">
        <v>30</v>
      </c>
      <c r="C19" s="16" t="s">
        <v>111</v>
      </c>
      <c r="D19" s="17"/>
      <c r="E19" s="24"/>
      <c r="F19" s="22" t="s">
        <v>9</v>
      </c>
      <c r="G19" s="19" t="s">
        <v>113</v>
      </c>
      <c r="H19" s="36" t="s">
        <v>112</v>
      </c>
      <c r="I19" s="21">
        <f>116*5</f>
        <v>580</v>
      </c>
      <c r="J19" s="21">
        <f>116*5</f>
        <v>580</v>
      </c>
    </row>
    <row r="20" spans="1:10" s="7" customFormat="1" ht="39.75" customHeight="1">
      <c r="A20" s="14">
        <f t="shared" si="0"/>
        <v>17</v>
      </c>
      <c r="B20" s="15" t="s">
        <v>30</v>
      </c>
      <c r="C20" s="16" t="s">
        <v>73</v>
      </c>
      <c r="D20" s="17"/>
      <c r="E20" s="24" t="s">
        <v>39</v>
      </c>
      <c r="F20" s="22" t="s">
        <v>14</v>
      </c>
      <c r="G20" s="19" t="s">
        <v>74</v>
      </c>
      <c r="H20" s="20" t="s">
        <v>138</v>
      </c>
      <c r="I20" s="21">
        <f>120*5</f>
        <v>600</v>
      </c>
      <c r="J20" s="21">
        <f>120*5</f>
        <v>600</v>
      </c>
    </row>
    <row r="21" spans="1:10" s="7" customFormat="1" ht="39.75" customHeight="1">
      <c r="A21" s="14">
        <f t="shared" si="0"/>
        <v>18</v>
      </c>
      <c r="B21" s="15" t="s">
        <v>30</v>
      </c>
      <c r="C21" s="16" t="s">
        <v>75</v>
      </c>
      <c r="D21" s="17"/>
      <c r="E21" s="24" t="s">
        <v>27</v>
      </c>
      <c r="F21" s="22" t="s">
        <v>9</v>
      </c>
      <c r="G21" s="19" t="s">
        <v>76</v>
      </c>
      <c r="H21" s="39" t="s">
        <v>141</v>
      </c>
      <c r="I21" s="21">
        <f>77*5</f>
        <v>385</v>
      </c>
      <c r="J21" s="21">
        <f>77*5</f>
        <v>385</v>
      </c>
    </row>
    <row r="22" spans="1:10" s="7" customFormat="1" ht="39.75" customHeight="1">
      <c r="A22" s="14">
        <f t="shared" si="0"/>
        <v>19</v>
      </c>
      <c r="B22" s="15" t="s">
        <v>15</v>
      </c>
      <c r="C22" s="16" t="s">
        <v>93</v>
      </c>
      <c r="D22" s="17"/>
      <c r="E22" s="24" t="s">
        <v>39</v>
      </c>
      <c r="F22" s="22" t="s">
        <v>16</v>
      </c>
      <c r="G22" s="19" t="s">
        <v>77</v>
      </c>
      <c r="H22" s="36" t="s">
        <v>139</v>
      </c>
      <c r="I22" s="21">
        <f>100*5</f>
        <v>500</v>
      </c>
      <c r="J22" s="21">
        <f>100*5</f>
        <v>500</v>
      </c>
    </row>
    <row r="23" spans="1:10" s="7" customFormat="1" ht="24.75" customHeight="1">
      <c r="A23" s="14">
        <f t="shared" si="0"/>
        <v>20</v>
      </c>
      <c r="B23" s="15" t="s">
        <v>15</v>
      </c>
      <c r="C23" s="25" t="s">
        <v>80</v>
      </c>
      <c r="D23" s="17"/>
      <c r="E23" s="24" t="s">
        <v>12</v>
      </c>
      <c r="F23" s="26" t="s">
        <v>16</v>
      </c>
      <c r="G23" s="27" t="s">
        <v>18</v>
      </c>
      <c r="H23" s="36" t="s">
        <v>114</v>
      </c>
      <c r="I23" s="21">
        <f>157*5</f>
        <v>785</v>
      </c>
      <c r="J23" s="21">
        <f>157*6</f>
        <v>942</v>
      </c>
    </row>
    <row r="24" spans="1:10" s="7" customFormat="1" ht="39.75" customHeight="1">
      <c r="A24" s="14">
        <f t="shared" si="0"/>
        <v>21</v>
      </c>
      <c r="B24" s="15" t="s">
        <v>15</v>
      </c>
      <c r="C24" s="16" t="s">
        <v>78</v>
      </c>
      <c r="D24" s="17"/>
      <c r="E24" s="24" t="s">
        <v>17</v>
      </c>
      <c r="F24" s="22" t="s">
        <v>16</v>
      </c>
      <c r="G24" s="19" t="s">
        <v>79</v>
      </c>
      <c r="H24" s="20" t="s">
        <v>124</v>
      </c>
      <c r="I24" s="21">
        <f>92*5</f>
        <v>460</v>
      </c>
      <c r="J24" s="21">
        <f>92*5</f>
        <v>460</v>
      </c>
    </row>
    <row r="25" spans="1:10" s="7" customFormat="1" ht="24.75" customHeight="1">
      <c r="A25" s="14">
        <f t="shared" si="0"/>
        <v>22</v>
      </c>
      <c r="B25" s="15" t="s">
        <v>15</v>
      </c>
      <c r="C25" s="25" t="s">
        <v>47</v>
      </c>
      <c r="D25" s="17"/>
      <c r="E25" s="24"/>
      <c r="F25" s="26" t="s">
        <v>16</v>
      </c>
      <c r="G25" s="27" t="s">
        <v>81</v>
      </c>
      <c r="H25" s="36" t="s">
        <v>133</v>
      </c>
      <c r="I25" s="21">
        <f>374*5</f>
        <v>1870</v>
      </c>
      <c r="J25" s="21">
        <f>374*5</f>
        <v>1870</v>
      </c>
    </row>
    <row r="26" spans="1:10" s="7" customFormat="1" ht="39.75" customHeight="1">
      <c r="A26" s="14">
        <f t="shared" si="0"/>
        <v>23</v>
      </c>
      <c r="B26" s="15" t="s">
        <v>19</v>
      </c>
      <c r="C26" s="16" t="s">
        <v>48</v>
      </c>
      <c r="D26" s="17"/>
      <c r="E26" s="24" t="s">
        <v>39</v>
      </c>
      <c r="F26" s="22" t="s">
        <v>20</v>
      </c>
      <c r="G26" s="19" t="s">
        <v>82</v>
      </c>
      <c r="H26" s="20" t="s">
        <v>140</v>
      </c>
      <c r="I26" s="21">
        <f>99*5</f>
        <v>495</v>
      </c>
      <c r="J26" s="21">
        <f>99*5</f>
        <v>495</v>
      </c>
    </row>
    <row r="27" spans="1:10" s="7" customFormat="1" ht="39.75" customHeight="1">
      <c r="A27" s="14">
        <f t="shared" si="0"/>
        <v>24</v>
      </c>
      <c r="B27" s="15" t="s">
        <v>19</v>
      </c>
      <c r="C27" s="16" t="s">
        <v>83</v>
      </c>
      <c r="D27" s="17"/>
      <c r="E27" s="24" t="s">
        <v>17</v>
      </c>
      <c r="F27" s="22" t="s">
        <v>20</v>
      </c>
      <c r="G27" s="19" t="s">
        <v>87</v>
      </c>
      <c r="H27" s="20" t="s">
        <v>120</v>
      </c>
      <c r="I27" s="21">
        <f>101*5</f>
        <v>505</v>
      </c>
      <c r="J27" s="21">
        <f>101*5</f>
        <v>505</v>
      </c>
    </row>
    <row r="28" spans="1:10" s="7" customFormat="1" ht="24.75" customHeight="1">
      <c r="A28" s="14">
        <f t="shared" si="0"/>
        <v>25</v>
      </c>
      <c r="B28" s="15" t="s">
        <v>19</v>
      </c>
      <c r="C28" s="25" t="s">
        <v>84</v>
      </c>
      <c r="D28" s="17"/>
      <c r="E28" s="24"/>
      <c r="F28" s="22" t="s">
        <v>20</v>
      </c>
      <c r="G28" s="19" t="s">
        <v>88</v>
      </c>
      <c r="H28" s="36" t="s">
        <v>108</v>
      </c>
      <c r="I28" s="21">
        <f>82*5</f>
        <v>410</v>
      </c>
      <c r="J28" s="21">
        <f>82*5</f>
        <v>410</v>
      </c>
    </row>
    <row r="29" spans="1:10" s="7" customFormat="1" ht="39.75" customHeight="1">
      <c r="A29" s="14">
        <f t="shared" si="0"/>
        <v>26</v>
      </c>
      <c r="B29" s="15" t="s">
        <v>19</v>
      </c>
      <c r="C29" s="16" t="s">
        <v>85</v>
      </c>
      <c r="D29" s="17"/>
      <c r="E29" s="24" t="s">
        <v>17</v>
      </c>
      <c r="F29" s="22" t="s">
        <v>20</v>
      </c>
      <c r="G29" s="19" t="s">
        <v>89</v>
      </c>
      <c r="H29" s="20" t="s">
        <v>122</v>
      </c>
      <c r="I29" s="21">
        <f>215*5</f>
        <v>1075</v>
      </c>
      <c r="J29" s="21">
        <f>215*5</f>
        <v>1075</v>
      </c>
    </row>
    <row r="30" spans="1:10" s="7" customFormat="1" ht="24.75" customHeight="1">
      <c r="A30" s="14">
        <f t="shared" si="0"/>
        <v>27</v>
      </c>
      <c r="B30" s="15" t="s">
        <v>19</v>
      </c>
      <c r="C30" s="24" t="s">
        <v>19</v>
      </c>
      <c r="D30" s="17"/>
      <c r="E30" s="24"/>
      <c r="F30" s="26" t="s">
        <v>20</v>
      </c>
      <c r="G30" s="27" t="s">
        <v>90</v>
      </c>
      <c r="H30" s="36" t="s">
        <v>116</v>
      </c>
      <c r="I30" s="21">
        <f>203*5</f>
        <v>1015</v>
      </c>
      <c r="J30" s="21">
        <f>203*5</f>
        <v>1015</v>
      </c>
    </row>
    <row r="31" spans="1:10" s="7" customFormat="1" ht="24.75" customHeight="1">
      <c r="A31" s="14">
        <f t="shared" si="0"/>
        <v>28</v>
      </c>
      <c r="B31" s="15" t="s">
        <v>19</v>
      </c>
      <c r="C31" s="24" t="s">
        <v>86</v>
      </c>
      <c r="D31" s="17"/>
      <c r="E31" s="24" t="s">
        <v>12</v>
      </c>
      <c r="F31" s="26" t="s">
        <v>20</v>
      </c>
      <c r="G31" s="27" t="s">
        <v>91</v>
      </c>
      <c r="H31" s="36" t="s">
        <v>115</v>
      </c>
      <c r="I31" s="21">
        <f>94*5</f>
        <v>470</v>
      </c>
      <c r="J31" s="21">
        <f>94*5</f>
        <v>470</v>
      </c>
    </row>
    <row r="32" spans="1:10" s="7" customFormat="1" ht="24.75" customHeight="1">
      <c r="A32" s="14">
        <f t="shared" si="0"/>
        <v>29</v>
      </c>
      <c r="B32" s="23" t="s">
        <v>21</v>
      </c>
      <c r="C32" s="24" t="s">
        <v>49</v>
      </c>
      <c r="D32" s="17"/>
      <c r="E32" s="24"/>
      <c r="F32" s="26" t="s">
        <v>22</v>
      </c>
      <c r="G32" s="27" t="s">
        <v>92</v>
      </c>
      <c r="H32" s="36" t="s">
        <v>107</v>
      </c>
      <c r="I32" s="21">
        <f>314*5</f>
        <v>1570</v>
      </c>
      <c r="J32" s="21">
        <f>314*5</f>
        <v>1570</v>
      </c>
    </row>
    <row r="33" spans="1:10" s="7" customFormat="1" ht="24.75" customHeight="1">
      <c r="A33" s="14">
        <f t="shared" si="0"/>
        <v>30</v>
      </c>
      <c r="B33" s="23" t="s">
        <v>31</v>
      </c>
      <c r="C33" s="24" t="s">
        <v>50</v>
      </c>
      <c r="D33" s="17"/>
      <c r="E33" s="24"/>
      <c r="F33" s="26" t="s">
        <v>94</v>
      </c>
      <c r="G33" s="27" t="s">
        <v>95</v>
      </c>
      <c r="H33" s="36" t="s">
        <v>129</v>
      </c>
      <c r="I33" s="21">
        <f>91*5</f>
        <v>455</v>
      </c>
      <c r="J33" s="21">
        <f>91*5</f>
        <v>455</v>
      </c>
    </row>
    <row r="34" spans="1:10" s="7" customFormat="1" ht="24.75" customHeight="1">
      <c r="A34" s="14">
        <f t="shared" si="0"/>
        <v>31</v>
      </c>
      <c r="B34" s="23" t="s">
        <v>23</v>
      </c>
      <c r="C34" s="24" t="s">
        <v>51</v>
      </c>
      <c r="D34" s="17"/>
      <c r="E34" s="24" t="s">
        <v>12</v>
      </c>
      <c r="F34" s="26" t="s">
        <v>24</v>
      </c>
      <c r="G34" s="27" t="s">
        <v>96</v>
      </c>
      <c r="H34" s="36" t="s">
        <v>107</v>
      </c>
      <c r="I34" s="21">
        <f>110*5</f>
        <v>550</v>
      </c>
      <c r="J34" s="21">
        <f>110*5</f>
        <v>550</v>
      </c>
    </row>
    <row r="35" spans="1:10" s="7" customFormat="1" ht="24.75" customHeight="1">
      <c r="A35" s="14">
        <f t="shared" si="0"/>
        <v>32</v>
      </c>
      <c r="B35" s="23" t="s">
        <v>23</v>
      </c>
      <c r="C35" s="24" t="s">
        <v>52</v>
      </c>
      <c r="D35" s="17"/>
      <c r="E35" s="24"/>
      <c r="F35" s="26" t="s">
        <v>24</v>
      </c>
      <c r="G35" s="27" t="s">
        <v>117</v>
      </c>
      <c r="H35" s="36" t="s">
        <v>118</v>
      </c>
      <c r="I35" s="21">
        <f>200*4</f>
        <v>800</v>
      </c>
      <c r="J35" s="21">
        <f>200*4</f>
        <v>800</v>
      </c>
    </row>
    <row r="36" spans="1:10" s="7" customFormat="1" ht="24.75" customHeight="1">
      <c r="A36" s="14">
        <f t="shared" si="0"/>
        <v>33</v>
      </c>
      <c r="B36" s="23" t="s">
        <v>23</v>
      </c>
      <c r="C36" s="24" t="s">
        <v>144</v>
      </c>
      <c r="D36" s="17"/>
      <c r="E36" s="24"/>
      <c r="F36" s="26" t="s">
        <v>24</v>
      </c>
      <c r="G36" s="27" t="s">
        <v>145</v>
      </c>
      <c r="H36" s="36" t="s">
        <v>146</v>
      </c>
      <c r="I36" s="21">
        <f>36*5</f>
        <v>180</v>
      </c>
      <c r="J36" s="21">
        <f>36*5</f>
        <v>180</v>
      </c>
    </row>
    <row r="37" spans="1:10" s="7" customFormat="1" ht="24.75" customHeight="1">
      <c r="A37" s="14">
        <f t="shared" si="0"/>
        <v>34</v>
      </c>
      <c r="B37" s="23" t="s">
        <v>32</v>
      </c>
      <c r="C37" s="24" t="s">
        <v>53</v>
      </c>
      <c r="D37" s="17"/>
      <c r="E37" s="24"/>
      <c r="F37" s="26" t="s">
        <v>97</v>
      </c>
      <c r="G37" s="27" t="s">
        <v>98</v>
      </c>
      <c r="H37" s="36" t="s">
        <v>110</v>
      </c>
      <c r="I37" s="21">
        <f>171*5</f>
        <v>855</v>
      </c>
      <c r="J37" s="21">
        <f>171*5</f>
        <v>855</v>
      </c>
    </row>
    <row r="38" spans="1:10" s="7" customFormat="1" ht="24.75" customHeight="1">
      <c r="A38" s="14">
        <f t="shared" si="0"/>
        <v>35</v>
      </c>
      <c r="B38" s="23" t="s">
        <v>25</v>
      </c>
      <c r="C38" s="24" t="s">
        <v>54</v>
      </c>
      <c r="D38" s="17"/>
      <c r="E38" s="24" t="s">
        <v>12</v>
      </c>
      <c r="F38" s="26" t="s">
        <v>99</v>
      </c>
      <c r="G38" s="27" t="s">
        <v>26</v>
      </c>
      <c r="H38" s="36" t="s">
        <v>107</v>
      </c>
      <c r="I38" s="21">
        <f>102*5</f>
        <v>510</v>
      </c>
      <c r="J38" s="21">
        <f>102*5</f>
        <v>510</v>
      </c>
    </row>
    <row r="39" spans="1:10" s="7" customFormat="1" ht="24.75" customHeight="1">
      <c r="A39" s="14">
        <f t="shared" si="0"/>
        <v>36</v>
      </c>
      <c r="B39" s="23" t="s">
        <v>33</v>
      </c>
      <c r="C39" s="24" t="s">
        <v>55</v>
      </c>
      <c r="D39" s="17"/>
      <c r="E39" s="24"/>
      <c r="F39" s="26" t="s">
        <v>100</v>
      </c>
      <c r="G39" s="27" t="s">
        <v>101</v>
      </c>
      <c r="H39" s="36" t="s">
        <v>134</v>
      </c>
      <c r="I39" s="21">
        <f>148*5</f>
        <v>740</v>
      </c>
      <c r="J39" s="21">
        <f>148*5</f>
        <v>740</v>
      </c>
    </row>
    <row r="40" spans="1:10" s="7" customFormat="1" ht="24.75" customHeight="1">
      <c r="A40" s="14">
        <f t="shared" si="0"/>
        <v>37</v>
      </c>
      <c r="B40" s="15" t="s">
        <v>34</v>
      </c>
      <c r="C40" s="16" t="s">
        <v>56</v>
      </c>
      <c r="D40" s="17"/>
      <c r="E40" s="24" t="s">
        <v>12</v>
      </c>
      <c r="F40" s="18" t="s">
        <v>102</v>
      </c>
      <c r="G40" s="19" t="s">
        <v>103</v>
      </c>
      <c r="H40" s="36" t="s">
        <v>107</v>
      </c>
      <c r="I40" s="21">
        <f>100*5</f>
        <v>500</v>
      </c>
      <c r="J40" s="21">
        <f>100*5</f>
        <v>500</v>
      </c>
    </row>
    <row r="41" spans="1:10" s="7" customFormat="1" ht="24.75" customHeight="1">
      <c r="A41" s="28"/>
      <c r="B41" s="29"/>
      <c r="C41" s="30"/>
      <c r="D41" s="31"/>
      <c r="E41" s="31"/>
      <c r="F41" s="32"/>
      <c r="G41" s="33"/>
      <c r="H41" s="34"/>
      <c r="I41" s="35"/>
      <c r="J41" s="35"/>
    </row>
    <row r="42" spans="2:10" ht="23.25" customHeight="1">
      <c r="B42" s="37" t="s">
        <v>131</v>
      </c>
      <c r="C42" s="37"/>
      <c r="D42" s="37"/>
      <c r="E42" s="37"/>
      <c r="F42" s="37"/>
      <c r="G42" s="37"/>
      <c r="H42" s="37"/>
      <c r="I42" s="37"/>
      <c r="J42" s="37"/>
    </row>
    <row r="43" spans="2:10" ht="28.5" customHeight="1">
      <c r="B43" s="38" t="s">
        <v>132</v>
      </c>
      <c r="C43" s="37"/>
      <c r="D43" s="37"/>
      <c r="E43" s="37"/>
      <c r="F43" s="37"/>
      <c r="G43" s="37"/>
      <c r="H43" s="37"/>
      <c r="I43" s="37"/>
      <c r="J43" s="37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</sheetData>
  <sheetProtection/>
  <mergeCells count="4">
    <mergeCell ref="F2:G2"/>
    <mergeCell ref="H1:J1"/>
    <mergeCell ref="F1:G1"/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7"/>
  <sheetViews>
    <sheetView zoomScale="74" zoomScaleNormal="74" zoomScalePageLayoutView="0" workbookViewId="0" topLeftCell="A1">
      <selection activeCell="K30" sqref="K30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8.8515625" style="5" customWidth="1"/>
    <col min="5" max="5" width="11.140625" style="9" customWidth="1"/>
    <col min="6" max="6" width="6.421875" style="4" customWidth="1"/>
    <col min="7" max="7" width="11.8515625" style="4" customWidth="1"/>
    <col min="8" max="8" width="64.7109375" style="4" customWidth="1"/>
    <col min="9" max="9" width="12.7109375" style="6" customWidth="1"/>
    <col min="10" max="10" width="19.140625" style="6" customWidth="1"/>
    <col min="11" max="16384" width="10.7109375" style="4" customWidth="1"/>
  </cols>
  <sheetData>
    <row r="1" spans="1:10" s="1" customFormat="1" ht="39" customHeight="1">
      <c r="A1" s="13"/>
      <c r="B1" s="2"/>
      <c r="C1" s="92" t="s">
        <v>28</v>
      </c>
      <c r="D1" s="92"/>
      <c r="E1" s="92"/>
      <c r="F1" s="92" t="s">
        <v>147</v>
      </c>
      <c r="G1" s="92"/>
      <c r="H1" s="92" t="s">
        <v>165</v>
      </c>
      <c r="I1" s="92"/>
      <c r="J1" s="92"/>
    </row>
    <row r="2" spans="1:10" s="3" customFormat="1" ht="37.5" customHeight="1" thickBot="1">
      <c r="A2" s="13"/>
      <c r="B2" s="12" t="s">
        <v>2</v>
      </c>
      <c r="C2" s="10" t="s">
        <v>3</v>
      </c>
      <c r="D2" s="10" t="s">
        <v>4</v>
      </c>
      <c r="E2" s="10" t="s">
        <v>5</v>
      </c>
      <c r="F2" s="90" t="s">
        <v>6</v>
      </c>
      <c r="G2" s="91"/>
      <c r="H2" s="10" t="s">
        <v>7</v>
      </c>
      <c r="I2" s="11" t="s">
        <v>0</v>
      </c>
      <c r="J2" s="11" t="s">
        <v>1</v>
      </c>
    </row>
    <row r="3" ht="13.5" thickTop="1"/>
    <row r="4" spans="1:10" s="7" customFormat="1" ht="27.75" customHeight="1">
      <c r="A4" s="14">
        <v>1</v>
      </c>
      <c r="B4" s="47" t="s">
        <v>30</v>
      </c>
      <c r="C4" s="48" t="s">
        <v>35</v>
      </c>
      <c r="D4" s="49"/>
      <c r="E4" s="48"/>
      <c r="F4" s="50" t="s">
        <v>14</v>
      </c>
      <c r="G4" s="51" t="s">
        <v>57</v>
      </c>
      <c r="H4" s="52"/>
      <c r="I4" s="53"/>
      <c r="J4" s="53"/>
    </row>
    <row r="5" spans="1:10" s="7" customFormat="1" ht="24.75" customHeight="1">
      <c r="A5" s="14">
        <f aca="true" t="shared" si="0" ref="A5:A45">A4+1</f>
        <v>2</v>
      </c>
      <c r="B5" s="61" t="s">
        <v>30</v>
      </c>
      <c r="C5" s="62" t="s">
        <v>38</v>
      </c>
      <c r="D5" s="63"/>
      <c r="E5" s="62" t="s">
        <v>11</v>
      </c>
      <c r="F5" s="64" t="s">
        <v>9</v>
      </c>
      <c r="G5" s="65" t="s">
        <v>58</v>
      </c>
      <c r="H5" s="66"/>
      <c r="I5" s="67"/>
      <c r="J5" s="67"/>
    </row>
    <row r="6" spans="1:10" s="7" customFormat="1" ht="24.75" customHeight="1">
      <c r="A6" s="14">
        <f t="shared" si="0"/>
        <v>3</v>
      </c>
      <c r="B6" s="23" t="s">
        <v>30</v>
      </c>
      <c r="C6" s="24" t="s">
        <v>142</v>
      </c>
      <c r="D6" s="17"/>
      <c r="E6" s="24"/>
      <c r="F6" s="22" t="s">
        <v>14</v>
      </c>
      <c r="G6" s="19" t="s">
        <v>36</v>
      </c>
      <c r="H6" s="36" t="s">
        <v>166</v>
      </c>
      <c r="I6" s="21"/>
      <c r="J6" s="21"/>
    </row>
    <row r="7" spans="1:10" s="7" customFormat="1" ht="24.75" customHeight="1">
      <c r="A7" s="14">
        <f t="shared" si="0"/>
        <v>4</v>
      </c>
      <c r="B7" s="61" t="s">
        <v>30</v>
      </c>
      <c r="C7" s="62" t="s">
        <v>104</v>
      </c>
      <c r="D7" s="63"/>
      <c r="E7" s="62" t="s">
        <v>105</v>
      </c>
      <c r="F7" s="64" t="s">
        <v>9</v>
      </c>
      <c r="G7" s="65" t="s">
        <v>106</v>
      </c>
      <c r="H7" s="66"/>
      <c r="I7" s="67"/>
      <c r="J7" s="67"/>
    </row>
    <row r="8" spans="1:10" s="7" customFormat="1" ht="24.75" customHeight="1">
      <c r="A8" s="14">
        <f t="shared" si="0"/>
        <v>5</v>
      </c>
      <c r="B8" s="23" t="s">
        <v>30</v>
      </c>
      <c r="C8" s="24" t="s">
        <v>37</v>
      </c>
      <c r="D8" s="17"/>
      <c r="E8" s="24" t="s">
        <v>12</v>
      </c>
      <c r="F8" s="22" t="s">
        <v>59</v>
      </c>
      <c r="G8" s="19" t="s">
        <v>13</v>
      </c>
      <c r="H8" s="36" t="s">
        <v>162</v>
      </c>
      <c r="I8" s="21"/>
      <c r="J8" s="21"/>
    </row>
    <row r="9" spans="1:10" s="7" customFormat="1" ht="24.75" customHeight="1">
      <c r="A9" s="14">
        <f t="shared" si="0"/>
        <v>6</v>
      </c>
      <c r="B9" s="61" t="s">
        <v>30</v>
      </c>
      <c r="C9" s="62" t="s">
        <v>60</v>
      </c>
      <c r="D9" s="63"/>
      <c r="E9" s="62" t="s">
        <v>39</v>
      </c>
      <c r="F9" s="64" t="s">
        <v>9</v>
      </c>
      <c r="G9" s="65" t="s">
        <v>61</v>
      </c>
      <c r="H9" s="66"/>
      <c r="I9" s="67"/>
      <c r="J9" s="67"/>
    </row>
    <row r="10" spans="1:10" s="7" customFormat="1" ht="24.75" customHeight="1">
      <c r="A10" s="14">
        <f t="shared" si="0"/>
        <v>7</v>
      </c>
      <c r="B10" s="54" t="s">
        <v>30</v>
      </c>
      <c r="C10" s="55" t="s">
        <v>40</v>
      </c>
      <c r="D10" s="56"/>
      <c r="E10" s="55"/>
      <c r="F10" s="57" t="s">
        <v>9</v>
      </c>
      <c r="G10" s="58" t="s">
        <v>62</v>
      </c>
      <c r="H10" s="59"/>
      <c r="I10" s="60"/>
      <c r="J10" s="60"/>
    </row>
    <row r="11" spans="1:10" s="7" customFormat="1" ht="24.75" customHeight="1">
      <c r="A11" s="14">
        <f t="shared" si="0"/>
        <v>8</v>
      </c>
      <c r="B11" s="61" t="s">
        <v>30</v>
      </c>
      <c r="C11" s="62" t="s">
        <v>63</v>
      </c>
      <c r="D11" s="63"/>
      <c r="E11" s="62" t="s">
        <v>39</v>
      </c>
      <c r="F11" s="64" t="s">
        <v>9</v>
      </c>
      <c r="G11" s="65" t="s">
        <v>64</v>
      </c>
      <c r="H11" s="66"/>
      <c r="I11" s="67"/>
      <c r="J11" s="67"/>
    </row>
    <row r="12" spans="1:10" s="7" customFormat="1" ht="24.75" customHeight="1">
      <c r="A12" s="14">
        <f t="shared" si="0"/>
        <v>9</v>
      </c>
      <c r="B12" s="61" t="s">
        <v>30</v>
      </c>
      <c r="C12" s="62" t="s">
        <v>41</v>
      </c>
      <c r="D12" s="63"/>
      <c r="E12" s="62" t="s">
        <v>17</v>
      </c>
      <c r="F12" s="64" t="s">
        <v>9</v>
      </c>
      <c r="G12" s="65" t="s">
        <v>65</v>
      </c>
      <c r="H12" s="66"/>
      <c r="I12" s="67"/>
      <c r="J12" s="67"/>
    </row>
    <row r="13" spans="1:10" s="7" customFormat="1" ht="24.75" customHeight="1">
      <c r="A13" s="14">
        <f t="shared" si="0"/>
        <v>10</v>
      </c>
      <c r="B13" s="61" t="s">
        <v>30</v>
      </c>
      <c r="C13" s="62" t="s">
        <v>42</v>
      </c>
      <c r="D13" s="63"/>
      <c r="E13" s="62" t="s">
        <v>17</v>
      </c>
      <c r="F13" s="64" t="s">
        <v>9</v>
      </c>
      <c r="G13" s="65" t="s">
        <v>66</v>
      </c>
      <c r="H13" s="66"/>
      <c r="I13" s="67"/>
      <c r="J13" s="67"/>
    </row>
    <row r="14" spans="1:10" s="7" customFormat="1" ht="24.75" customHeight="1">
      <c r="A14" s="14">
        <f t="shared" si="0"/>
        <v>11</v>
      </c>
      <c r="B14" s="61" t="s">
        <v>30</v>
      </c>
      <c r="C14" s="62" t="s">
        <v>43</v>
      </c>
      <c r="D14" s="63"/>
      <c r="E14" s="62"/>
      <c r="F14" s="64" t="s">
        <v>14</v>
      </c>
      <c r="G14" s="65" t="s">
        <v>67</v>
      </c>
      <c r="H14" s="66"/>
      <c r="I14" s="67"/>
      <c r="J14" s="67"/>
    </row>
    <row r="15" spans="1:10" s="7" customFormat="1" ht="24.75" customHeight="1">
      <c r="A15" s="14">
        <f t="shared" si="0"/>
        <v>12</v>
      </c>
      <c r="B15" s="23" t="s">
        <v>30</v>
      </c>
      <c r="C15" s="24" t="s">
        <v>44</v>
      </c>
      <c r="D15" s="17"/>
      <c r="E15" s="24" t="s">
        <v>45</v>
      </c>
      <c r="F15" s="22" t="s">
        <v>14</v>
      </c>
      <c r="G15" s="19" t="s">
        <v>68</v>
      </c>
      <c r="H15" s="36" t="s">
        <v>164</v>
      </c>
      <c r="I15" s="21"/>
      <c r="J15" s="21"/>
    </row>
    <row r="16" spans="1:10" s="7" customFormat="1" ht="24.75" customHeight="1">
      <c r="A16" s="14">
        <f t="shared" si="0"/>
        <v>13</v>
      </c>
      <c r="B16" s="61" t="s">
        <v>30</v>
      </c>
      <c r="C16" s="62" t="s">
        <v>46</v>
      </c>
      <c r="D16" s="63"/>
      <c r="E16" s="62" t="s">
        <v>39</v>
      </c>
      <c r="F16" s="64" t="s">
        <v>14</v>
      </c>
      <c r="G16" s="65" t="s">
        <v>69</v>
      </c>
      <c r="H16" s="66"/>
      <c r="I16" s="67"/>
      <c r="J16" s="67"/>
    </row>
    <row r="17" spans="1:10" s="7" customFormat="1" ht="24.75" customHeight="1">
      <c r="A17" s="14">
        <f t="shared" si="0"/>
        <v>14</v>
      </c>
      <c r="B17" s="61" t="s">
        <v>30</v>
      </c>
      <c r="C17" s="62" t="s">
        <v>70</v>
      </c>
      <c r="D17" s="63"/>
      <c r="E17" s="62" t="s">
        <v>45</v>
      </c>
      <c r="F17" s="64" t="s">
        <v>9</v>
      </c>
      <c r="G17" s="65" t="s">
        <v>71</v>
      </c>
      <c r="H17" s="66"/>
      <c r="I17" s="67"/>
      <c r="J17" s="67"/>
    </row>
    <row r="18" spans="1:10" s="7" customFormat="1" ht="24.75" customHeight="1">
      <c r="A18" s="14">
        <f t="shared" si="0"/>
        <v>15</v>
      </c>
      <c r="B18" s="61" t="s">
        <v>30</v>
      </c>
      <c r="C18" s="62" t="s">
        <v>72</v>
      </c>
      <c r="D18" s="63"/>
      <c r="E18" s="62" t="s">
        <v>17</v>
      </c>
      <c r="F18" s="64" t="s">
        <v>9</v>
      </c>
      <c r="G18" s="65" t="s">
        <v>10</v>
      </c>
      <c r="H18" s="66"/>
      <c r="I18" s="67"/>
      <c r="J18" s="67"/>
    </row>
    <row r="19" spans="1:10" s="7" customFormat="1" ht="24.75" customHeight="1">
      <c r="A19" s="14">
        <f t="shared" si="0"/>
        <v>16</v>
      </c>
      <c r="B19" s="23" t="s">
        <v>30</v>
      </c>
      <c r="C19" s="24" t="s">
        <v>111</v>
      </c>
      <c r="D19" s="17"/>
      <c r="E19" s="24"/>
      <c r="F19" s="22" t="s">
        <v>9</v>
      </c>
      <c r="G19" s="19" t="s">
        <v>113</v>
      </c>
      <c r="H19" s="36" t="s">
        <v>112</v>
      </c>
      <c r="I19" s="21"/>
      <c r="J19" s="21"/>
    </row>
    <row r="20" spans="1:10" s="7" customFormat="1" ht="24.75" customHeight="1">
      <c r="A20" s="14">
        <f t="shared" si="0"/>
        <v>17</v>
      </c>
      <c r="B20" s="61" t="s">
        <v>30</v>
      </c>
      <c r="C20" s="62" t="s">
        <v>73</v>
      </c>
      <c r="D20" s="63"/>
      <c r="E20" s="62" t="s">
        <v>39</v>
      </c>
      <c r="F20" s="64" t="s">
        <v>14</v>
      </c>
      <c r="G20" s="65" t="s">
        <v>74</v>
      </c>
      <c r="H20" s="66"/>
      <c r="I20" s="67"/>
      <c r="J20" s="67"/>
    </row>
    <row r="21" spans="1:10" s="7" customFormat="1" ht="24.75" customHeight="1">
      <c r="A21" s="14">
        <f t="shared" si="0"/>
        <v>18</v>
      </c>
      <c r="B21" s="61" t="s">
        <v>30</v>
      </c>
      <c r="C21" s="62" t="s">
        <v>75</v>
      </c>
      <c r="D21" s="63"/>
      <c r="E21" s="62" t="s">
        <v>27</v>
      </c>
      <c r="F21" s="64" t="s">
        <v>9</v>
      </c>
      <c r="G21" s="65" t="s">
        <v>76</v>
      </c>
      <c r="H21" s="66"/>
      <c r="I21" s="67"/>
      <c r="J21" s="67"/>
    </row>
    <row r="22" spans="1:10" s="7" customFormat="1" ht="24.75" customHeight="1">
      <c r="A22" s="14">
        <f t="shared" si="0"/>
        <v>19</v>
      </c>
      <c r="B22" s="61" t="s">
        <v>15</v>
      </c>
      <c r="C22" s="62" t="s">
        <v>93</v>
      </c>
      <c r="D22" s="63"/>
      <c r="E22" s="62" t="s">
        <v>39</v>
      </c>
      <c r="F22" s="64" t="s">
        <v>16</v>
      </c>
      <c r="G22" s="65" t="s">
        <v>77</v>
      </c>
      <c r="H22" s="66"/>
      <c r="I22" s="67"/>
      <c r="J22" s="67"/>
    </row>
    <row r="23" spans="1:10" s="7" customFormat="1" ht="24.75" customHeight="1">
      <c r="A23" s="14">
        <f t="shared" si="0"/>
        <v>20</v>
      </c>
      <c r="B23" s="47" t="s">
        <v>15</v>
      </c>
      <c r="C23" s="48" t="s">
        <v>159</v>
      </c>
      <c r="D23" s="49"/>
      <c r="E23" s="48" t="s">
        <v>12</v>
      </c>
      <c r="F23" s="50" t="s">
        <v>16</v>
      </c>
      <c r="G23" s="51" t="s">
        <v>18</v>
      </c>
      <c r="H23" s="52"/>
      <c r="I23" s="53"/>
      <c r="J23" s="53"/>
    </row>
    <row r="24" spans="1:10" s="7" customFormat="1" ht="24.75" customHeight="1">
      <c r="A24" s="14"/>
      <c r="B24" s="40" t="s">
        <v>15</v>
      </c>
      <c r="C24" s="41" t="s">
        <v>158</v>
      </c>
      <c r="D24" s="42"/>
      <c r="E24" s="41" t="s">
        <v>12</v>
      </c>
      <c r="F24" s="43"/>
      <c r="G24" s="44"/>
      <c r="H24" s="45" t="s">
        <v>163</v>
      </c>
      <c r="I24" s="46"/>
      <c r="J24" s="46"/>
    </row>
    <row r="25" spans="1:10" s="7" customFormat="1" ht="24.75" customHeight="1">
      <c r="A25" s="14">
        <f>A23+1</f>
        <v>21</v>
      </c>
      <c r="B25" s="61" t="s">
        <v>15</v>
      </c>
      <c r="C25" s="62" t="s">
        <v>160</v>
      </c>
      <c r="D25" s="63"/>
      <c r="E25" s="62" t="s">
        <v>17</v>
      </c>
      <c r="F25" s="64" t="s">
        <v>16</v>
      </c>
      <c r="G25" s="65" t="s">
        <v>79</v>
      </c>
      <c r="H25" s="66"/>
      <c r="I25" s="67"/>
      <c r="J25" s="67"/>
    </row>
    <row r="26" spans="1:10" s="7" customFormat="1" ht="24.75" customHeight="1">
      <c r="A26" s="14">
        <f t="shared" si="0"/>
        <v>22</v>
      </c>
      <c r="B26" s="61" t="s">
        <v>15</v>
      </c>
      <c r="C26" s="62" t="s">
        <v>47</v>
      </c>
      <c r="D26" s="63"/>
      <c r="E26" s="62"/>
      <c r="F26" s="64" t="s">
        <v>16</v>
      </c>
      <c r="G26" s="65" t="s">
        <v>81</v>
      </c>
      <c r="H26" s="66"/>
      <c r="I26" s="67"/>
      <c r="J26" s="67"/>
    </row>
    <row r="27" spans="1:10" s="7" customFormat="1" ht="24.75" customHeight="1">
      <c r="A27" s="14">
        <f t="shared" si="0"/>
        <v>23</v>
      </c>
      <c r="B27" s="61" t="s">
        <v>19</v>
      </c>
      <c r="C27" s="62" t="s">
        <v>48</v>
      </c>
      <c r="D27" s="63"/>
      <c r="E27" s="62" t="s">
        <v>39</v>
      </c>
      <c r="F27" s="64" t="s">
        <v>20</v>
      </c>
      <c r="G27" s="65" t="s">
        <v>82</v>
      </c>
      <c r="H27" s="66"/>
      <c r="I27" s="67"/>
      <c r="J27" s="67"/>
    </row>
    <row r="28" spans="1:10" s="7" customFormat="1" ht="24.75" customHeight="1">
      <c r="A28" s="14">
        <f t="shared" si="0"/>
        <v>24</v>
      </c>
      <c r="B28" s="61" t="s">
        <v>19</v>
      </c>
      <c r="C28" s="62" t="s">
        <v>83</v>
      </c>
      <c r="D28" s="63"/>
      <c r="E28" s="62" t="s">
        <v>17</v>
      </c>
      <c r="F28" s="64" t="s">
        <v>20</v>
      </c>
      <c r="G28" s="65" t="s">
        <v>87</v>
      </c>
      <c r="H28" s="66"/>
      <c r="I28" s="67"/>
      <c r="J28" s="67"/>
    </row>
    <row r="29" spans="1:10" s="7" customFormat="1" ht="24.75" customHeight="1">
      <c r="A29" s="14">
        <f t="shared" si="0"/>
        <v>25</v>
      </c>
      <c r="B29" s="61" t="s">
        <v>19</v>
      </c>
      <c r="C29" s="62" t="s">
        <v>84</v>
      </c>
      <c r="D29" s="63"/>
      <c r="E29" s="62"/>
      <c r="F29" s="64" t="s">
        <v>20</v>
      </c>
      <c r="G29" s="65" t="s">
        <v>88</v>
      </c>
      <c r="H29" s="66"/>
      <c r="I29" s="67"/>
      <c r="J29" s="67"/>
    </row>
    <row r="30" spans="1:10" s="7" customFormat="1" ht="24.75" customHeight="1">
      <c r="A30" s="14">
        <f t="shared" si="0"/>
        <v>26</v>
      </c>
      <c r="B30" s="61" t="s">
        <v>19</v>
      </c>
      <c r="C30" s="62" t="s">
        <v>85</v>
      </c>
      <c r="D30" s="63"/>
      <c r="E30" s="62" t="s">
        <v>17</v>
      </c>
      <c r="F30" s="64" t="s">
        <v>20</v>
      </c>
      <c r="G30" s="65" t="s">
        <v>89</v>
      </c>
      <c r="H30" s="66"/>
      <c r="I30" s="67"/>
      <c r="J30" s="67"/>
    </row>
    <row r="31" spans="1:10" s="7" customFormat="1" ht="24.75" customHeight="1">
      <c r="A31" s="14">
        <f t="shared" si="0"/>
        <v>27</v>
      </c>
      <c r="B31" s="23" t="s">
        <v>19</v>
      </c>
      <c r="C31" s="24" t="s">
        <v>19</v>
      </c>
      <c r="D31" s="17"/>
      <c r="E31" s="24"/>
      <c r="F31" s="22" t="s">
        <v>20</v>
      </c>
      <c r="G31" s="19" t="s">
        <v>90</v>
      </c>
      <c r="H31" s="36" t="s">
        <v>148</v>
      </c>
      <c r="I31" s="21"/>
      <c r="J31" s="21"/>
    </row>
    <row r="32" spans="1:10" s="7" customFormat="1" ht="24.75" customHeight="1">
      <c r="A32" s="14">
        <f t="shared" si="0"/>
        <v>28</v>
      </c>
      <c r="B32" s="23" t="s">
        <v>19</v>
      </c>
      <c r="C32" s="24" t="s">
        <v>86</v>
      </c>
      <c r="D32" s="17"/>
      <c r="E32" s="24" t="s">
        <v>12</v>
      </c>
      <c r="F32" s="22" t="s">
        <v>20</v>
      </c>
      <c r="G32" s="19" t="s">
        <v>91</v>
      </c>
      <c r="H32" s="36" t="s">
        <v>162</v>
      </c>
      <c r="I32" s="21"/>
      <c r="J32" s="21"/>
    </row>
    <row r="33" spans="1:10" s="7" customFormat="1" ht="24.75" customHeight="1">
      <c r="A33" s="14">
        <f t="shared" si="0"/>
        <v>29</v>
      </c>
      <c r="B33" s="23" t="s">
        <v>21</v>
      </c>
      <c r="C33" s="24" t="s">
        <v>49</v>
      </c>
      <c r="D33" s="17"/>
      <c r="E33" s="24"/>
      <c r="F33" s="22" t="s">
        <v>22</v>
      </c>
      <c r="G33" s="19" t="s">
        <v>92</v>
      </c>
      <c r="H33" s="36" t="s">
        <v>149</v>
      </c>
      <c r="I33" s="21"/>
      <c r="J33" s="21"/>
    </row>
    <row r="34" spans="1:10" s="7" customFormat="1" ht="24.75" customHeight="1">
      <c r="A34" s="68"/>
      <c r="B34" s="40" t="s">
        <v>151</v>
      </c>
      <c r="C34" s="41" t="s">
        <v>152</v>
      </c>
      <c r="D34" s="42"/>
      <c r="E34" s="41"/>
      <c r="F34" s="43"/>
      <c r="G34" s="44"/>
      <c r="H34" s="45" t="s">
        <v>112</v>
      </c>
      <c r="I34" s="46">
        <f>63*5</f>
        <v>315</v>
      </c>
      <c r="J34" s="46">
        <f>63*5</f>
        <v>315</v>
      </c>
    </row>
    <row r="35" spans="1:10" s="7" customFormat="1" ht="24.75" customHeight="1">
      <c r="A35" s="68">
        <f>A33+1</f>
        <v>30</v>
      </c>
      <c r="B35" s="23" t="s">
        <v>31</v>
      </c>
      <c r="C35" s="24" t="s">
        <v>50</v>
      </c>
      <c r="D35" s="17"/>
      <c r="E35" s="24"/>
      <c r="F35" s="22" t="s">
        <v>94</v>
      </c>
      <c r="G35" s="19" t="s">
        <v>95</v>
      </c>
      <c r="H35" s="36" t="s">
        <v>150</v>
      </c>
      <c r="I35" s="21"/>
      <c r="J35" s="21"/>
    </row>
    <row r="36" spans="1:10" s="7" customFormat="1" ht="24.75" customHeight="1">
      <c r="A36" s="68">
        <f t="shared" si="0"/>
        <v>31</v>
      </c>
      <c r="B36" s="47" t="s">
        <v>23</v>
      </c>
      <c r="C36" s="48" t="s">
        <v>51</v>
      </c>
      <c r="D36" s="49"/>
      <c r="E36" s="48" t="s">
        <v>12</v>
      </c>
      <c r="F36" s="50" t="s">
        <v>24</v>
      </c>
      <c r="G36" s="51" t="s">
        <v>96</v>
      </c>
      <c r="H36" s="52"/>
      <c r="I36" s="53"/>
      <c r="J36" s="53"/>
    </row>
    <row r="37" spans="1:10" s="7" customFormat="1" ht="24.75" customHeight="1">
      <c r="A37" s="68">
        <f t="shared" si="0"/>
        <v>32</v>
      </c>
      <c r="B37" s="23" t="s">
        <v>23</v>
      </c>
      <c r="C37" s="24" t="s">
        <v>52</v>
      </c>
      <c r="D37" s="17"/>
      <c r="E37" s="24"/>
      <c r="F37" s="22" t="s">
        <v>24</v>
      </c>
      <c r="G37" s="19" t="s">
        <v>117</v>
      </c>
      <c r="H37" s="36" t="s">
        <v>118</v>
      </c>
      <c r="I37" s="21"/>
      <c r="J37" s="21"/>
    </row>
    <row r="38" spans="1:10" s="7" customFormat="1" ht="24.75" customHeight="1">
      <c r="A38" s="68">
        <f t="shared" si="0"/>
        <v>33</v>
      </c>
      <c r="B38" s="47" t="s">
        <v>23</v>
      </c>
      <c r="C38" s="48" t="s">
        <v>144</v>
      </c>
      <c r="D38" s="49"/>
      <c r="E38" s="48"/>
      <c r="F38" s="50" t="s">
        <v>24</v>
      </c>
      <c r="G38" s="51" t="s">
        <v>145</v>
      </c>
      <c r="H38" s="52"/>
      <c r="I38" s="53"/>
      <c r="J38" s="53"/>
    </row>
    <row r="39" spans="1:10" s="7" customFormat="1" ht="24.75" customHeight="1">
      <c r="A39" s="68"/>
      <c r="B39" s="40" t="s">
        <v>23</v>
      </c>
      <c r="C39" s="41" t="s">
        <v>153</v>
      </c>
      <c r="D39" s="42"/>
      <c r="E39" s="41"/>
      <c r="F39" s="43"/>
      <c r="G39" s="44"/>
      <c r="H39" s="45" t="s">
        <v>161</v>
      </c>
      <c r="I39" s="46"/>
      <c r="J39" s="46"/>
    </row>
    <row r="40" spans="1:10" s="7" customFormat="1" ht="24.75" customHeight="1">
      <c r="A40" s="68">
        <f>A38+1</f>
        <v>34</v>
      </c>
      <c r="B40" s="23" t="s">
        <v>32</v>
      </c>
      <c r="C40" s="24" t="s">
        <v>53</v>
      </c>
      <c r="D40" s="17"/>
      <c r="E40" s="24"/>
      <c r="F40" s="22" t="s">
        <v>97</v>
      </c>
      <c r="G40" s="19" t="s">
        <v>98</v>
      </c>
      <c r="H40" s="36" t="s">
        <v>110</v>
      </c>
      <c r="I40" s="21"/>
      <c r="J40" s="21"/>
    </row>
    <row r="41" spans="1:10" s="7" customFormat="1" ht="24.75" customHeight="1">
      <c r="A41" s="68"/>
      <c r="B41" s="40" t="s">
        <v>154</v>
      </c>
      <c r="C41" s="41" t="s">
        <v>155</v>
      </c>
      <c r="D41" s="42"/>
      <c r="E41" s="41"/>
      <c r="F41" s="43"/>
      <c r="G41" s="44"/>
      <c r="H41" s="45" t="s">
        <v>156</v>
      </c>
      <c r="I41" s="46"/>
      <c r="J41" s="46"/>
    </row>
    <row r="42" spans="1:10" s="7" customFormat="1" ht="24.75" customHeight="1">
      <c r="A42" s="68">
        <f>A40+1</f>
        <v>35</v>
      </c>
      <c r="B42" s="47" t="s">
        <v>25</v>
      </c>
      <c r="C42" s="48" t="s">
        <v>54</v>
      </c>
      <c r="D42" s="49"/>
      <c r="E42" s="48" t="s">
        <v>12</v>
      </c>
      <c r="F42" s="50" t="s">
        <v>99</v>
      </c>
      <c r="G42" s="51" t="s">
        <v>26</v>
      </c>
      <c r="H42" s="52"/>
      <c r="I42" s="53"/>
      <c r="J42" s="53"/>
    </row>
    <row r="43" spans="1:10" s="7" customFormat="1" ht="24.75" customHeight="1">
      <c r="A43" s="69"/>
      <c r="B43" s="40" t="s">
        <v>25</v>
      </c>
      <c r="C43" s="41" t="s">
        <v>157</v>
      </c>
      <c r="D43" s="42"/>
      <c r="E43" s="41" t="s">
        <v>12</v>
      </c>
      <c r="F43" s="43"/>
      <c r="G43" s="44"/>
      <c r="H43" s="45" t="s">
        <v>162</v>
      </c>
      <c r="I43" s="46"/>
      <c r="J43" s="46"/>
    </row>
    <row r="44" spans="1:10" s="7" customFormat="1" ht="24.75" customHeight="1">
      <c r="A44" s="68">
        <f>A42+1</f>
        <v>36</v>
      </c>
      <c r="B44" s="23" t="s">
        <v>33</v>
      </c>
      <c r="C44" s="24" t="s">
        <v>55</v>
      </c>
      <c r="D44" s="17"/>
      <c r="E44" s="24"/>
      <c r="F44" s="22" t="s">
        <v>100</v>
      </c>
      <c r="G44" s="19" t="s">
        <v>101</v>
      </c>
      <c r="H44" s="36" t="s">
        <v>134</v>
      </c>
      <c r="I44" s="21"/>
      <c r="J44" s="21"/>
    </row>
    <row r="45" spans="1:10" s="7" customFormat="1" ht="24.75" customHeight="1">
      <c r="A45" s="68">
        <f t="shared" si="0"/>
        <v>37</v>
      </c>
      <c r="B45" s="47" t="s">
        <v>34</v>
      </c>
      <c r="C45" s="48" t="s">
        <v>56</v>
      </c>
      <c r="D45" s="49"/>
      <c r="E45" s="48" t="s">
        <v>12</v>
      </c>
      <c r="F45" s="50" t="s">
        <v>102</v>
      </c>
      <c r="G45" s="51" t="s">
        <v>103</v>
      </c>
      <c r="H45" s="52"/>
      <c r="I45" s="53"/>
      <c r="J45" s="53"/>
    </row>
    <row r="46" spans="1:10" s="7" customFormat="1" ht="24.75" customHeight="1">
      <c r="A46" s="28"/>
      <c r="B46" s="29"/>
      <c r="C46" s="30"/>
      <c r="D46" s="31"/>
      <c r="E46" s="31"/>
      <c r="F46" s="32"/>
      <c r="G46" s="33"/>
      <c r="H46" s="34"/>
      <c r="I46" s="35"/>
      <c r="J46" s="35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  <row r="305" spans="2:3" ht="12.75">
      <c r="B305" s="8"/>
      <c r="C305" s="8"/>
    </row>
    <row r="306" spans="2:3" ht="12.75">
      <c r="B306" s="8"/>
      <c r="C306" s="8"/>
    </row>
    <row r="307" spans="2:3" ht="12.75">
      <c r="B307" s="8"/>
      <c r="C307" s="8"/>
    </row>
  </sheetData>
  <sheetProtection/>
  <mergeCells count="4">
    <mergeCell ref="C1:E1"/>
    <mergeCell ref="F1:G1"/>
    <mergeCell ref="H1:J1"/>
    <mergeCell ref="F2:G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6"/>
  <sheetViews>
    <sheetView zoomScale="84" zoomScaleNormal="84" zoomScalePageLayoutView="0" workbookViewId="0" topLeftCell="A1">
      <selection activeCell="F13" sqref="F13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8" width="12.7109375" style="6" customWidth="1"/>
    <col min="9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175</v>
      </c>
      <c r="E1" s="92"/>
      <c r="F1" s="70" t="s">
        <v>176</v>
      </c>
    </row>
    <row r="2" spans="1:8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  <c r="G2" s="11" t="s">
        <v>0</v>
      </c>
      <c r="H2" s="11" t="s">
        <v>1</v>
      </c>
    </row>
    <row r="3" ht="12" thickTop="1"/>
    <row r="4" spans="1:8" s="7" customFormat="1" ht="24.75" customHeight="1">
      <c r="A4" s="14">
        <v>1</v>
      </c>
      <c r="B4" s="23" t="s">
        <v>30</v>
      </c>
      <c r="C4" s="24" t="s">
        <v>167</v>
      </c>
      <c r="D4" s="22" t="s">
        <v>14</v>
      </c>
      <c r="E4" s="19" t="s">
        <v>36</v>
      </c>
      <c r="F4" s="36" t="s">
        <v>186</v>
      </c>
      <c r="G4" s="21"/>
      <c r="H4" s="21"/>
    </row>
    <row r="5" spans="1:8" s="7" customFormat="1" ht="24.75" customHeight="1">
      <c r="A5" s="77">
        <v>2</v>
      </c>
      <c r="B5" s="61" t="s">
        <v>30</v>
      </c>
      <c r="C5" s="62" t="s">
        <v>37</v>
      </c>
      <c r="D5" s="64" t="s">
        <v>59</v>
      </c>
      <c r="E5" s="65" t="s">
        <v>13</v>
      </c>
      <c r="F5" s="66"/>
      <c r="G5" s="67"/>
      <c r="H5" s="67"/>
    </row>
    <row r="6" spans="1:8" s="7" customFormat="1" ht="24" customHeight="1">
      <c r="A6" s="77">
        <v>3</v>
      </c>
      <c r="B6" s="61" t="s">
        <v>30</v>
      </c>
      <c r="C6" s="62" t="s">
        <v>44</v>
      </c>
      <c r="D6" s="64" t="s">
        <v>14</v>
      </c>
      <c r="E6" s="65" t="s">
        <v>68</v>
      </c>
      <c r="F6" s="66"/>
      <c r="G6" s="67"/>
      <c r="H6" s="67"/>
    </row>
    <row r="7" spans="1:8" s="7" customFormat="1" ht="24.75" customHeight="1">
      <c r="A7" s="14">
        <v>4</v>
      </c>
      <c r="B7" s="23" t="s">
        <v>30</v>
      </c>
      <c r="C7" s="24" t="s">
        <v>111</v>
      </c>
      <c r="D7" s="22" t="s">
        <v>9</v>
      </c>
      <c r="E7" s="19" t="s">
        <v>113</v>
      </c>
      <c r="F7" s="36" t="s">
        <v>201</v>
      </c>
      <c r="G7" s="21"/>
      <c r="H7" s="21"/>
    </row>
    <row r="8" spans="1:8" s="7" customFormat="1" ht="24.75" customHeight="1">
      <c r="A8" s="77">
        <v>5</v>
      </c>
      <c r="B8" s="61" t="s">
        <v>15</v>
      </c>
      <c r="C8" s="62" t="s">
        <v>158</v>
      </c>
      <c r="D8" s="64" t="s">
        <v>16</v>
      </c>
      <c r="E8" s="65" t="s">
        <v>168</v>
      </c>
      <c r="F8" s="66"/>
      <c r="G8" s="67"/>
      <c r="H8" s="67"/>
    </row>
    <row r="9" spans="1:10" s="7" customFormat="1" ht="24.75" customHeight="1">
      <c r="A9" s="77">
        <v>6</v>
      </c>
      <c r="B9" s="61" t="s">
        <v>19</v>
      </c>
      <c r="C9" s="62" t="s">
        <v>19</v>
      </c>
      <c r="D9" s="64" t="s">
        <v>20</v>
      </c>
      <c r="E9" s="65" t="s">
        <v>90</v>
      </c>
      <c r="F9" s="66"/>
      <c r="G9" s="67"/>
      <c r="H9" s="67"/>
      <c r="J9" s="7" t="s">
        <v>180</v>
      </c>
    </row>
    <row r="10" spans="1:8" s="7" customFormat="1" ht="24.75" customHeight="1">
      <c r="A10" s="77">
        <v>7</v>
      </c>
      <c r="B10" s="61" t="s">
        <v>19</v>
      </c>
      <c r="C10" s="62" t="s">
        <v>86</v>
      </c>
      <c r="D10" s="64" t="s">
        <v>20</v>
      </c>
      <c r="E10" s="65" t="s">
        <v>91</v>
      </c>
      <c r="F10" s="66"/>
      <c r="G10" s="67"/>
      <c r="H10" s="67"/>
    </row>
    <row r="11" spans="1:8" s="7" customFormat="1" ht="24.75" customHeight="1">
      <c r="A11" s="77">
        <v>8</v>
      </c>
      <c r="B11" s="61" t="s">
        <v>21</v>
      </c>
      <c r="C11" s="62" t="s">
        <v>49</v>
      </c>
      <c r="D11" s="64" t="s">
        <v>22</v>
      </c>
      <c r="E11" s="65" t="s">
        <v>92</v>
      </c>
      <c r="F11" s="66"/>
      <c r="G11" s="67"/>
      <c r="H11" s="67"/>
    </row>
    <row r="12" spans="1:8" s="7" customFormat="1" ht="24.75" customHeight="1">
      <c r="A12" s="78"/>
      <c r="B12" s="40" t="s">
        <v>181</v>
      </c>
      <c r="C12" s="41" t="s">
        <v>182</v>
      </c>
      <c r="D12" s="43"/>
      <c r="E12" s="44"/>
      <c r="F12" s="45" t="s">
        <v>199</v>
      </c>
      <c r="G12" s="46"/>
      <c r="H12" s="46"/>
    </row>
    <row r="13" spans="1:8" s="7" customFormat="1" ht="24.75" customHeight="1">
      <c r="A13" s="14"/>
      <c r="B13" s="71" t="s">
        <v>169</v>
      </c>
      <c r="C13" s="72" t="s">
        <v>170</v>
      </c>
      <c r="D13" s="22"/>
      <c r="E13" s="19"/>
      <c r="F13" s="73" t="s">
        <v>204</v>
      </c>
      <c r="G13" s="21"/>
      <c r="H13" s="21"/>
    </row>
    <row r="14" spans="1:8" s="7" customFormat="1" ht="24.75" customHeight="1">
      <c r="A14" s="78"/>
      <c r="B14" s="40" t="s">
        <v>177</v>
      </c>
      <c r="C14" s="41" t="s">
        <v>178</v>
      </c>
      <c r="D14" s="43"/>
      <c r="E14" s="44"/>
      <c r="F14" s="45" t="s">
        <v>179</v>
      </c>
      <c r="G14" s="46">
        <f>61*5</f>
        <v>305</v>
      </c>
      <c r="H14" s="46">
        <v>305</v>
      </c>
    </row>
    <row r="15" spans="1:8" s="7" customFormat="1" ht="24.75" customHeight="1">
      <c r="A15" s="78"/>
      <c r="B15" s="40" t="s">
        <v>177</v>
      </c>
      <c r="C15" s="41" t="s">
        <v>198</v>
      </c>
      <c r="D15" s="43"/>
      <c r="E15" s="44"/>
      <c r="F15" s="45" t="s">
        <v>200</v>
      </c>
      <c r="G15" s="46">
        <f>21*5</f>
        <v>105</v>
      </c>
      <c r="H15" s="46">
        <f>21*5</f>
        <v>105</v>
      </c>
    </row>
    <row r="16" spans="1:8" s="74" customFormat="1" ht="24.75" customHeight="1">
      <c r="A16" s="75">
        <v>9</v>
      </c>
      <c r="B16" s="54" t="s">
        <v>151</v>
      </c>
      <c r="C16" s="55" t="s">
        <v>171</v>
      </c>
      <c r="D16" s="57" t="s">
        <v>24</v>
      </c>
      <c r="E16" s="58" t="s">
        <v>172</v>
      </c>
      <c r="F16" s="59"/>
      <c r="G16" s="60"/>
      <c r="H16" s="60"/>
    </row>
    <row r="17" spans="1:8" s="7" customFormat="1" ht="24.75" customHeight="1">
      <c r="A17" s="77">
        <v>10</v>
      </c>
      <c r="B17" s="61" t="s">
        <v>31</v>
      </c>
      <c r="C17" s="62" t="s">
        <v>50</v>
      </c>
      <c r="D17" s="64" t="s">
        <v>94</v>
      </c>
      <c r="E17" s="65" t="s">
        <v>95</v>
      </c>
      <c r="F17" s="66"/>
      <c r="G17" s="67"/>
      <c r="H17" s="67"/>
    </row>
    <row r="18" spans="1:8" s="7" customFormat="1" ht="24.75" customHeight="1">
      <c r="A18" s="77">
        <v>11</v>
      </c>
      <c r="B18" s="61" t="s">
        <v>23</v>
      </c>
      <c r="C18" s="62" t="s">
        <v>52</v>
      </c>
      <c r="D18" s="64" t="s">
        <v>24</v>
      </c>
      <c r="E18" s="65" t="s">
        <v>117</v>
      </c>
      <c r="F18" s="66"/>
      <c r="G18" s="67"/>
      <c r="H18" s="67"/>
    </row>
    <row r="19" spans="1:8" s="7" customFormat="1" ht="24.75" customHeight="1">
      <c r="A19" s="79"/>
      <c r="B19" s="40" t="s">
        <v>23</v>
      </c>
      <c r="C19" s="41" t="s">
        <v>183</v>
      </c>
      <c r="D19" s="43"/>
      <c r="E19" s="44"/>
      <c r="F19" s="45" t="s">
        <v>184</v>
      </c>
      <c r="G19" s="46">
        <f>103*5</f>
        <v>515</v>
      </c>
      <c r="H19" s="46">
        <v>515</v>
      </c>
    </row>
    <row r="20" spans="1:8" s="7" customFormat="1" ht="24.75" customHeight="1">
      <c r="A20" s="14">
        <v>12</v>
      </c>
      <c r="B20" s="71" t="s">
        <v>23</v>
      </c>
      <c r="C20" s="72" t="s">
        <v>153</v>
      </c>
      <c r="D20" s="22" t="s">
        <v>24</v>
      </c>
      <c r="E20" s="19" t="s">
        <v>172</v>
      </c>
      <c r="F20" s="73" t="s">
        <v>202</v>
      </c>
      <c r="G20" s="21"/>
      <c r="H20" s="21"/>
    </row>
    <row r="21" spans="1:8" s="7" customFormat="1" ht="24.75" customHeight="1">
      <c r="A21" s="78"/>
      <c r="B21" s="40" t="s">
        <v>195</v>
      </c>
      <c r="C21" s="41" t="s">
        <v>196</v>
      </c>
      <c r="D21" s="43"/>
      <c r="E21" s="44"/>
      <c r="F21" s="45" t="s">
        <v>197</v>
      </c>
      <c r="G21" s="46"/>
      <c r="H21" s="46"/>
    </row>
    <row r="22" spans="1:8" s="7" customFormat="1" ht="24.75" customHeight="1">
      <c r="A22" s="14">
        <v>13</v>
      </c>
      <c r="B22" s="71" t="s">
        <v>32</v>
      </c>
      <c r="C22" s="72" t="s">
        <v>53</v>
      </c>
      <c r="D22" s="22" t="s">
        <v>97</v>
      </c>
      <c r="E22" s="19" t="s">
        <v>98</v>
      </c>
      <c r="F22" s="76" t="s">
        <v>110</v>
      </c>
      <c r="G22" s="21">
        <f>139*5</f>
        <v>695</v>
      </c>
      <c r="H22" s="21">
        <f>139*5</f>
        <v>695</v>
      </c>
    </row>
    <row r="23" spans="1:8" s="7" customFormat="1" ht="24.75" customHeight="1">
      <c r="A23" s="78"/>
      <c r="B23" s="40" t="s">
        <v>187</v>
      </c>
      <c r="C23" s="41" t="s">
        <v>188</v>
      </c>
      <c r="D23" s="43"/>
      <c r="E23" s="44"/>
      <c r="F23" s="80" t="s">
        <v>129</v>
      </c>
      <c r="G23" s="46">
        <f>81*5</f>
        <v>405</v>
      </c>
      <c r="H23" s="46">
        <f>81*5</f>
        <v>405</v>
      </c>
    </row>
    <row r="24" spans="1:8" s="7" customFormat="1" ht="24.75" customHeight="1">
      <c r="A24" s="77">
        <v>14</v>
      </c>
      <c r="B24" s="61" t="s">
        <v>25</v>
      </c>
      <c r="C24" s="62" t="s">
        <v>157</v>
      </c>
      <c r="D24" s="64" t="s">
        <v>173</v>
      </c>
      <c r="E24" s="65" t="s">
        <v>174</v>
      </c>
      <c r="F24" s="66"/>
      <c r="G24" s="67"/>
      <c r="H24" s="67"/>
    </row>
    <row r="25" spans="1:8" s="7" customFormat="1" ht="24.75" customHeight="1">
      <c r="A25" s="78"/>
      <c r="B25" s="40" t="s">
        <v>33</v>
      </c>
      <c r="C25" s="41" t="s">
        <v>185</v>
      </c>
      <c r="D25" s="43"/>
      <c r="E25" s="44"/>
      <c r="F25" s="45" t="s">
        <v>203</v>
      </c>
      <c r="G25" s="46"/>
      <c r="H25" s="46"/>
    </row>
    <row r="26" spans="1:8" s="7" customFormat="1" ht="24.75" customHeight="1">
      <c r="A26" s="77">
        <v>15</v>
      </c>
      <c r="B26" s="61" t="s">
        <v>33</v>
      </c>
      <c r="C26" s="62" t="s">
        <v>55</v>
      </c>
      <c r="D26" s="64" t="s">
        <v>100</v>
      </c>
      <c r="E26" s="65" t="s">
        <v>101</v>
      </c>
      <c r="F26" s="66"/>
      <c r="G26" s="67"/>
      <c r="H26" s="67"/>
    </row>
    <row r="27" spans="1:8" s="7" customFormat="1" ht="24.75" customHeight="1">
      <c r="A27" s="78"/>
      <c r="B27" s="40" t="s">
        <v>192</v>
      </c>
      <c r="C27" s="41" t="s">
        <v>193</v>
      </c>
      <c r="D27" s="43"/>
      <c r="E27" s="44"/>
      <c r="F27" s="45" t="s">
        <v>194</v>
      </c>
      <c r="G27" s="46"/>
      <c r="H27" s="46"/>
    </row>
    <row r="28" spans="1:8" s="7" customFormat="1" ht="24.75" customHeight="1">
      <c r="A28" s="78"/>
      <c r="B28" s="40" t="s">
        <v>189</v>
      </c>
      <c r="C28" s="41" t="s">
        <v>190</v>
      </c>
      <c r="D28" s="43"/>
      <c r="E28" s="44"/>
      <c r="F28" s="45" t="s">
        <v>191</v>
      </c>
      <c r="G28" s="46">
        <f>75*6</f>
        <v>450</v>
      </c>
      <c r="H28" s="46">
        <f>75*6</f>
        <v>450</v>
      </c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</sheetData>
  <sheetProtection/>
  <mergeCells count="2">
    <mergeCell ref="D1:E1"/>
    <mergeCell ref="D2:E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0"/>
  <sheetViews>
    <sheetView zoomScalePageLayoutView="0" workbookViewId="0" topLeftCell="D1">
      <selection activeCell="C5" sqref="C5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8" width="12.7109375" style="6" customWidth="1"/>
    <col min="9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224</v>
      </c>
      <c r="E1" s="92"/>
      <c r="F1" s="70" t="s">
        <v>228</v>
      </c>
    </row>
    <row r="2" spans="1:8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  <c r="G2" s="11" t="s">
        <v>0</v>
      </c>
      <c r="H2" s="11" t="s">
        <v>1</v>
      </c>
    </row>
    <row r="3" ht="12" thickTop="1"/>
    <row r="4" spans="1:8" s="7" customFormat="1" ht="24.75" customHeight="1">
      <c r="A4" s="14">
        <v>1</v>
      </c>
      <c r="B4" s="47" t="s">
        <v>30</v>
      </c>
      <c r="C4" s="48" t="s">
        <v>167</v>
      </c>
      <c r="D4" s="50" t="s">
        <v>14</v>
      </c>
      <c r="E4" s="51" t="s">
        <v>36</v>
      </c>
      <c r="F4" s="52"/>
      <c r="G4" s="53">
        <f>30*3</f>
        <v>90</v>
      </c>
      <c r="H4" s="53">
        <f>30*3</f>
        <v>90</v>
      </c>
    </row>
    <row r="5" spans="1:8" s="7" customFormat="1" ht="24.75" customHeight="1">
      <c r="A5" s="14">
        <v>2</v>
      </c>
      <c r="B5" s="47" t="s">
        <v>30</v>
      </c>
      <c r="C5" s="48" t="s">
        <v>111</v>
      </c>
      <c r="D5" s="50" t="s">
        <v>9</v>
      </c>
      <c r="E5" s="51" t="s">
        <v>113</v>
      </c>
      <c r="F5" s="52"/>
      <c r="G5" s="53">
        <f>39*2</f>
        <v>78</v>
      </c>
      <c r="H5" s="53">
        <f>39*2</f>
        <v>78</v>
      </c>
    </row>
    <row r="6" spans="1:8" s="7" customFormat="1" ht="24.75" customHeight="1">
      <c r="A6" s="14"/>
      <c r="B6" s="40" t="s">
        <v>30</v>
      </c>
      <c r="C6" s="41" t="s">
        <v>233</v>
      </c>
      <c r="D6" s="43"/>
      <c r="E6" s="44"/>
      <c r="F6" s="45" t="s">
        <v>230</v>
      </c>
      <c r="G6" s="46"/>
      <c r="H6" s="46"/>
    </row>
    <row r="7" spans="1:8" s="7" customFormat="1" ht="24.75" customHeight="1">
      <c r="A7" s="14"/>
      <c r="B7" s="40" t="s">
        <v>30</v>
      </c>
      <c r="C7" s="41" t="s">
        <v>231</v>
      </c>
      <c r="D7" s="43"/>
      <c r="E7" s="44"/>
      <c r="F7" s="45" t="s">
        <v>232</v>
      </c>
      <c r="G7" s="46"/>
      <c r="H7" s="46"/>
    </row>
    <row r="8" spans="1:8" s="7" customFormat="1" ht="24.75" customHeight="1">
      <c r="A8" s="14"/>
      <c r="B8" s="40" t="s">
        <v>30</v>
      </c>
      <c r="C8" s="41" t="s">
        <v>234</v>
      </c>
      <c r="D8" s="43"/>
      <c r="E8" s="44"/>
      <c r="F8" s="45" t="s">
        <v>232</v>
      </c>
      <c r="G8" s="46"/>
      <c r="H8" s="46"/>
    </row>
    <row r="9" spans="1:8" s="7" customFormat="1" ht="24.75" customHeight="1">
      <c r="A9" s="14"/>
      <c r="B9" s="40" t="s">
        <v>30</v>
      </c>
      <c r="C9" s="41" t="s">
        <v>235</v>
      </c>
      <c r="D9" s="43"/>
      <c r="E9" s="44"/>
      <c r="F9" s="45" t="s">
        <v>232</v>
      </c>
      <c r="G9" s="46"/>
      <c r="H9" s="46"/>
    </row>
    <row r="10" spans="1:8" s="7" customFormat="1" ht="24.75" customHeight="1">
      <c r="A10" s="81">
        <v>3</v>
      </c>
      <c r="B10" s="47" t="s">
        <v>181</v>
      </c>
      <c r="C10" s="48" t="s">
        <v>182</v>
      </c>
      <c r="D10" s="50" t="s">
        <v>205</v>
      </c>
      <c r="E10" s="51" t="s">
        <v>206</v>
      </c>
      <c r="F10" s="52"/>
      <c r="G10" s="53">
        <f>55*4</f>
        <v>220</v>
      </c>
      <c r="H10" s="53">
        <f>55*4</f>
        <v>220</v>
      </c>
    </row>
    <row r="11" spans="1:8" s="7" customFormat="1" ht="24.75" customHeight="1">
      <c r="A11" s="81">
        <v>4</v>
      </c>
      <c r="B11" s="47" t="s">
        <v>169</v>
      </c>
      <c r="C11" s="48" t="s">
        <v>170</v>
      </c>
      <c r="D11" s="50" t="s">
        <v>207</v>
      </c>
      <c r="E11" s="51" t="s">
        <v>208</v>
      </c>
      <c r="F11" s="52"/>
      <c r="G11" s="53">
        <f>120*5</f>
        <v>600</v>
      </c>
      <c r="H11" s="53">
        <f>120*5</f>
        <v>600</v>
      </c>
    </row>
    <row r="12" spans="1:8" s="7" customFormat="1" ht="24.75" customHeight="1">
      <c r="A12" s="81">
        <v>5</v>
      </c>
      <c r="B12" s="47" t="s">
        <v>177</v>
      </c>
      <c r="C12" s="48" t="s">
        <v>178</v>
      </c>
      <c r="D12" s="50" t="s">
        <v>209</v>
      </c>
      <c r="E12" s="51" t="s">
        <v>210</v>
      </c>
      <c r="F12" s="52"/>
      <c r="G12" s="53">
        <f>61*5</f>
        <v>305</v>
      </c>
      <c r="H12" s="53">
        <v>305</v>
      </c>
    </row>
    <row r="13" spans="1:8" s="7" customFormat="1" ht="24.75" customHeight="1">
      <c r="A13" s="81">
        <v>6</v>
      </c>
      <c r="B13" s="47" t="s">
        <v>177</v>
      </c>
      <c r="C13" s="48" t="s">
        <v>198</v>
      </c>
      <c r="D13" s="50" t="s">
        <v>209</v>
      </c>
      <c r="E13" s="51" t="s">
        <v>211</v>
      </c>
      <c r="F13" s="52"/>
      <c r="G13" s="53">
        <f>21*5</f>
        <v>105</v>
      </c>
      <c r="H13" s="53">
        <f>21*5</f>
        <v>105</v>
      </c>
    </row>
    <row r="14" spans="1:8" s="7" customFormat="1" ht="24.75" customHeight="1">
      <c r="A14" s="78"/>
      <c r="B14" s="40" t="s">
        <v>225</v>
      </c>
      <c r="C14" s="41" t="s">
        <v>226</v>
      </c>
      <c r="D14" s="43"/>
      <c r="E14" s="44"/>
      <c r="F14" s="45" t="s">
        <v>227</v>
      </c>
      <c r="G14" s="46"/>
      <c r="H14" s="46"/>
    </row>
    <row r="15" spans="1:8" s="7" customFormat="1" ht="24.75" customHeight="1">
      <c r="A15" s="81">
        <v>7</v>
      </c>
      <c r="B15" s="47" t="s">
        <v>23</v>
      </c>
      <c r="C15" s="48" t="s">
        <v>183</v>
      </c>
      <c r="D15" s="50" t="s">
        <v>24</v>
      </c>
      <c r="E15" s="51" t="s">
        <v>212</v>
      </c>
      <c r="F15" s="52"/>
      <c r="G15" s="53">
        <f>103*5</f>
        <v>515</v>
      </c>
      <c r="H15" s="53">
        <v>515</v>
      </c>
    </row>
    <row r="16" spans="1:8" s="7" customFormat="1" ht="24.75" customHeight="1">
      <c r="A16" s="14">
        <v>8</v>
      </c>
      <c r="B16" s="23" t="s">
        <v>23</v>
      </c>
      <c r="C16" s="24" t="s">
        <v>153</v>
      </c>
      <c r="D16" s="22" t="s">
        <v>24</v>
      </c>
      <c r="E16" s="19" t="s">
        <v>172</v>
      </c>
      <c r="F16" s="36" t="s">
        <v>229</v>
      </c>
      <c r="G16" s="21">
        <f>90*5</f>
        <v>450</v>
      </c>
      <c r="H16" s="21">
        <f>90*5</f>
        <v>450</v>
      </c>
    </row>
    <row r="17" spans="1:8" s="7" customFormat="1" ht="24.75" customHeight="1">
      <c r="A17" s="81">
        <v>9</v>
      </c>
      <c r="B17" s="47" t="s">
        <v>195</v>
      </c>
      <c r="C17" s="48" t="s">
        <v>213</v>
      </c>
      <c r="D17" s="50" t="s">
        <v>214</v>
      </c>
      <c r="E17" s="51" t="s">
        <v>215</v>
      </c>
      <c r="F17" s="52"/>
      <c r="G17" s="53">
        <f>80*5</f>
        <v>400</v>
      </c>
      <c r="H17" s="53">
        <f>80*5</f>
        <v>400</v>
      </c>
    </row>
    <row r="18" spans="1:8" s="7" customFormat="1" ht="24.75" customHeight="1">
      <c r="A18" s="81">
        <v>10</v>
      </c>
      <c r="B18" s="47" t="s">
        <v>32</v>
      </c>
      <c r="C18" s="48" t="s">
        <v>53</v>
      </c>
      <c r="D18" s="50" t="s">
        <v>97</v>
      </c>
      <c r="E18" s="51" t="s">
        <v>98</v>
      </c>
      <c r="F18" s="52"/>
      <c r="G18" s="53">
        <f>139*5</f>
        <v>695</v>
      </c>
      <c r="H18" s="53">
        <f>139*5</f>
        <v>695</v>
      </c>
    </row>
    <row r="19" spans="1:8" s="7" customFormat="1" ht="24.75" customHeight="1">
      <c r="A19" s="81">
        <v>11</v>
      </c>
      <c r="B19" s="47" t="s">
        <v>187</v>
      </c>
      <c r="C19" s="48" t="s">
        <v>188</v>
      </c>
      <c r="D19" s="50" t="s">
        <v>216</v>
      </c>
      <c r="E19" s="51" t="s">
        <v>217</v>
      </c>
      <c r="F19" s="52"/>
      <c r="G19" s="53">
        <f>81*5</f>
        <v>405</v>
      </c>
      <c r="H19" s="53">
        <f>81*5</f>
        <v>405</v>
      </c>
    </row>
    <row r="20" spans="1:8" s="7" customFormat="1" ht="24.75" customHeight="1">
      <c r="A20" s="81">
        <v>12</v>
      </c>
      <c r="B20" s="47" t="s">
        <v>33</v>
      </c>
      <c r="C20" s="48" t="s">
        <v>218</v>
      </c>
      <c r="D20" s="50" t="s">
        <v>100</v>
      </c>
      <c r="E20" s="51" t="s">
        <v>219</v>
      </c>
      <c r="F20" s="52"/>
      <c r="G20" s="53">
        <f>130*5</f>
        <v>650</v>
      </c>
      <c r="H20" s="53">
        <f>130*5</f>
        <v>650</v>
      </c>
    </row>
    <row r="21" spans="1:8" s="7" customFormat="1" ht="24.75" customHeight="1">
      <c r="A21" s="81">
        <v>13</v>
      </c>
      <c r="B21" s="47" t="s">
        <v>192</v>
      </c>
      <c r="C21" s="48" t="s">
        <v>193</v>
      </c>
      <c r="D21" s="50" t="s">
        <v>220</v>
      </c>
      <c r="E21" s="51" t="s">
        <v>221</v>
      </c>
      <c r="F21" s="52"/>
      <c r="G21" s="53">
        <f>50*5</f>
        <v>250</v>
      </c>
      <c r="H21" s="53">
        <f>50*5</f>
        <v>250</v>
      </c>
    </row>
    <row r="22" spans="1:8" s="7" customFormat="1" ht="24.75" customHeight="1">
      <c r="A22" s="81">
        <v>14</v>
      </c>
      <c r="B22" s="47" t="s">
        <v>189</v>
      </c>
      <c r="C22" s="48" t="s">
        <v>190</v>
      </c>
      <c r="D22" s="50" t="s">
        <v>222</v>
      </c>
      <c r="E22" s="51" t="s">
        <v>223</v>
      </c>
      <c r="F22" s="52"/>
      <c r="G22" s="53">
        <f>75*6</f>
        <v>450</v>
      </c>
      <c r="H22" s="53">
        <f>75*6</f>
        <v>450</v>
      </c>
    </row>
    <row r="23" spans="2:3" ht="12.75">
      <c r="B23" s="8"/>
      <c r="C23" s="8"/>
    </row>
    <row r="24" spans="2:10" ht="23.25" customHeight="1">
      <c r="B24" s="37" t="s">
        <v>236</v>
      </c>
      <c r="C24" s="37"/>
      <c r="D24" s="37"/>
      <c r="E24" s="37"/>
      <c r="F24" s="37"/>
      <c r="G24" s="37"/>
      <c r="H24" s="37"/>
      <c r="I24" s="37"/>
      <c r="J24" s="37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5"/>
  <sheetViews>
    <sheetView zoomScalePageLayoutView="0" workbookViewId="0" topLeftCell="A1">
      <selection activeCell="D4" sqref="D4:E4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237</v>
      </c>
      <c r="E1" s="92"/>
      <c r="F1" s="70" t="s">
        <v>238</v>
      </c>
    </row>
    <row r="2" spans="1:6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</row>
    <row r="3" ht="12" thickTop="1"/>
    <row r="4" spans="1:6" s="7" customFormat="1" ht="24.75" customHeight="1">
      <c r="A4" s="14">
        <v>1</v>
      </c>
      <c r="B4" s="69" t="s">
        <v>30</v>
      </c>
      <c r="C4" s="82" t="s">
        <v>239</v>
      </c>
      <c r="D4" s="83" t="s">
        <v>9</v>
      </c>
      <c r="E4" s="84" t="s">
        <v>240</v>
      </c>
      <c r="F4" s="85" t="s">
        <v>230</v>
      </c>
    </row>
    <row r="5" spans="1:6" s="7" customFormat="1" ht="24.75" customHeight="1">
      <c r="A5" s="14">
        <v>2</v>
      </c>
      <c r="B5" s="69" t="s">
        <v>30</v>
      </c>
      <c r="C5" s="82" t="s">
        <v>241</v>
      </c>
      <c r="D5" s="83" t="s">
        <v>14</v>
      </c>
      <c r="E5" s="84" t="s">
        <v>242</v>
      </c>
      <c r="F5" s="86">
        <v>0.7916666666666666</v>
      </c>
    </row>
    <row r="6" spans="1:6" s="7" customFormat="1" ht="24.75" customHeight="1">
      <c r="A6" s="14">
        <v>3</v>
      </c>
      <c r="B6" s="69" t="s">
        <v>30</v>
      </c>
      <c r="C6" s="82" t="s">
        <v>243</v>
      </c>
      <c r="D6" s="83" t="s">
        <v>14</v>
      </c>
      <c r="E6" s="84" t="s">
        <v>244</v>
      </c>
      <c r="F6" s="86">
        <v>0.7916666666666666</v>
      </c>
    </row>
    <row r="7" spans="1:6" s="7" customFormat="1" ht="24.75" customHeight="1">
      <c r="A7" s="14">
        <v>4</v>
      </c>
      <c r="B7" s="69" t="s">
        <v>30</v>
      </c>
      <c r="C7" s="82" t="s">
        <v>245</v>
      </c>
      <c r="D7" s="83" t="s">
        <v>14</v>
      </c>
      <c r="E7" s="84" t="s">
        <v>246</v>
      </c>
      <c r="F7" s="86">
        <v>0.7916666666666666</v>
      </c>
    </row>
    <row r="8" spans="2:3" ht="12.75">
      <c r="B8" s="8"/>
      <c r="C8" s="8"/>
    </row>
    <row r="9" spans="2:8" ht="23.25" customHeight="1">
      <c r="B9" s="37" t="s">
        <v>247</v>
      </c>
      <c r="C9" s="37"/>
      <c r="D9" s="37"/>
      <c r="E9" s="37"/>
      <c r="F9" s="37"/>
      <c r="G9" s="87"/>
      <c r="H9" s="87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A1" sqref="A1:IV16384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255</v>
      </c>
      <c r="E1" s="92"/>
      <c r="F1" s="70" t="s">
        <v>256</v>
      </c>
    </row>
    <row r="2" spans="1:6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</row>
    <row r="3" ht="12" thickTop="1"/>
    <row r="4" spans="1:6" s="7" customFormat="1" ht="24.75" customHeight="1">
      <c r="A4" s="14">
        <v>1</v>
      </c>
      <c r="B4" s="69" t="s">
        <v>31</v>
      </c>
      <c r="C4" s="82" t="s">
        <v>257</v>
      </c>
      <c r="D4" s="83" t="s">
        <v>94</v>
      </c>
      <c r="E4" s="84" t="s">
        <v>259</v>
      </c>
      <c r="F4" s="85" t="s">
        <v>258</v>
      </c>
    </row>
    <row r="5" spans="2:3" ht="12.75">
      <c r="B5" s="8"/>
      <c r="C5" s="8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selection activeCell="F34" sqref="F34"/>
    </sheetView>
  </sheetViews>
  <sheetFormatPr defaultColWidth="10.7109375" defaultRowHeight="12.75"/>
  <cols>
    <col min="1" max="1" width="4.00390625" style="5" customWidth="1"/>
    <col min="2" max="2" width="18.7109375" style="5" customWidth="1"/>
    <col min="3" max="3" width="39.28125" style="5" customWidth="1"/>
    <col min="4" max="4" width="6.421875" style="4" customWidth="1"/>
    <col min="5" max="5" width="11.8515625" style="4" customWidth="1"/>
    <col min="6" max="6" width="78.57421875" style="4" customWidth="1"/>
    <col min="7" max="7" width="11.57421875" style="4" customWidth="1"/>
    <col min="8" max="8" width="12.7109375" style="4" customWidth="1"/>
    <col min="9" max="16384" width="10.7109375" style="4" customWidth="1"/>
  </cols>
  <sheetData>
    <row r="1" spans="1:6" s="1" customFormat="1" ht="57.75" customHeight="1">
      <c r="A1" s="13"/>
      <c r="B1" s="2"/>
      <c r="C1" s="70" t="s">
        <v>28</v>
      </c>
      <c r="D1" s="92" t="s">
        <v>261</v>
      </c>
      <c r="E1" s="92"/>
      <c r="F1" s="70" t="s">
        <v>268</v>
      </c>
    </row>
    <row r="2" spans="1:8" s="3" customFormat="1" ht="37.5" customHeight="1" thickBot="1">
      <c r="A2" s="13"/>
      <c r="B2" s="12" t="s">
        <v>2</v>
      </c>
      <c r="C2" s="10" t="s">
        <v>3</v>
      </c>
      <c r="D2" s="90" t="s">
        <v>6</v>
      </c>
      <c r="E2" s="91"/>
      <c r="F2" s="10" t="s">
        <v>7</v>
      </c>
      <c r="G2" s="11" t="s">
        <v>0</v>
      </c>
      <c r="H2" s="11" t="s">
        <v>1</v>
      </c>
    </row>
    <row r="3" ht="12" thickTop="1"/>
    <row r="4" spans="1:8" s="7" customFormat="1" ht="24.75" customHeight="1">
      <c r="A4" s="14">
        <v>1</v>
      </c>
      <c r="B4" s="69" t="s">
        <v>263</v>
      </c>
      <c r="C4" s="82" t="s">
        <v>264</v>
      </c>
      <c r="D4" s="83" t="s">
        <v>265</v>
      </c>
      <c r="E4" s="84" t="s">
        <v>266</v>
      </c>
      <c r="F4" s="85" t="s">
        <v>269</v>
      </c>
      <c r="G4" s="88"/>
      <c r="H4" s="88"/>
    </row>
    <row r="5" spans="1:8" s="7" customFormat="1" ht="24.75" customHeight="1">
      <c r="A5" s="77">
        <v>2</v>
      </c>
      <c r="B5" s="61" t="s">
        <v>31</v>
      </c>
      <c r="C5" s="62" t="s">
        <v>257</v>
      </c>
      <c r="D5" s="64" t="s">
        <v>94</v>
      </c>
      <c r="E5" s="65" t="s">
        <v>259</v>
      </c>
      <c r="F5" s="66" t="s">
        <v>260</v>
      </c>
      <c r="G5" s="89"/>
      <c r="H5" s="89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CINEGROUP3</cp:lastModifiedBy>
  <cp:lastPrinted>2006-07-18T13:06:46Z</cp:lastPrinted>
  <dcterms:created xsi:type="dcterms:W3CDTF">1999-05-26T11:21:22Z</dcterms:created>
  <dcterms:modified xsi:type="dcterms:W3CDTF">2011-03-02T12:20:12Z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